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ijn\Documents\"/>
    </mc:Choice>
  </mc:AlternateContent>
  <xr:revisionPtr revIDLastSave="0" documentId="13_ncr:1_{FD16416E-E415-416C-9134-651CA400B6F6}" xr6:coauthVersionLast="47" xr6:coauthVersionMax="47" xr10:uidLastSave="{00000000-0000-0000-0000-000000000000}"/>
  <workbookProtection workbookAlgorithmName="SHA-512" workbookHashValue="9mTPQyHdziU2V2VNEvQl/GEI0J6gP6rkcr0UknlxUX0rKNu0iPcizi6Z5tmQ1O4dDdePIaf413fu99bGYFWQsA==" workbookSaltValue="jH03j3xEGHbw/riDYXyhMw==" workbookSpinCount="100000" lockStructure="1"/>
  <bookViews>
    <workbookView xWindow="28692" yWindow="-108" windowWidth="29016" windowHeight="15816" xr2:uid="{00000000-000D-0000-FFFF-FFFF00000000}"/>
  </bookViews>
  <sheets>
    <sheet name="CR rating aanvraag document" sheetId="1" r:id="rId1"/>
    <sheet name="knoppen" sheetId="2" state="hidden" r:id="rId2"/>
    <sheet name="basis" sheetId="3" state="hidden" r:id="rId3"/>
    <sheet name="bootgegevens" sheetId="5" state="hidden" r:id="rId4"/>
  </sheets>
  <definedNames>
    <definedName name="_xlnm.Print_Area" localSheetId="0">'CR rating aanvraag document'!$A$1:$F$89</definedName>
    <definedName name="B">'CR rating aanvraag document'!$C$93</definedName>
    <definedName name="barat">'CR rating aanvraag document'!$F$96</definedName>
    <definedName name="barat1">'CR rating aanvraag document'!$D$96</definedName>
    <definedName name="basisok">'CR rating aanvraag document'!$D$102</definedName>
    <definedName name="BS">'CR rating aanvraag document'!$H$98</definedName>
    <definedName name="Class">'CR rating aanvraag document'!$A$98</definedName>
    <definedName name="DAT">'CR rating aanvraag document'!$D$100</definedName>
    <definedName name="diepgang">'CR rating aanvraag document'!$F$93</definedName>
    <definedName name="displb">'CR rating aanvraag document'!$B$96</definedName>
    <definedName name="Ingevuld">bootgegevens!$B$5</definedName>
    <definedName name="LOA">'CR rating aanvraag document'!$A$93</definedName>
    <definedName name="LWL">'CR rating aanvraag document'!$B$93</definedName>
    <definedName name="MA">'CR rating aanvraag document'!$A$104</definedName>
    <definedName name="mdb">'CR rating aanvraag document'!$C$96</definedName>
    <definedName name="MLR">'CR rating aanvraag document'!$A$96</definedName>
    <definedName name="nrating">'CR rating aanvraag document'!$F$100</definedName>
    <definedName name="PA">'CR rating aanvraag document'!$B$98</definedName>
    <definedName name="RAK">'CR rating aanvraag document'!$E$96</definedName>
    <definedName name="RM">'CR rating aanvraag document'!$C$104</definedName>
    <definedName name="SG">'CR rating aanvraag document'!$B$100</definedName>
    <definedName name="SM">'CR rating aanvraag document'!$F$98</definedName>
    <definedName name="SP">'CR rating aanvraag document'!$C$98</definedName>
    <definedName name="ST">'CR rating aanvraag document'!$E$98</definedName>
    <definedName name="TCF">'CR rating aanvraag document'!$A$102</definedName>
    <definedName name="TCF_no_spi">'CR rating aanvraag document'!$C$102</definedName>
    <definedName name="VER">'CR rating aanvraag document'!$B$104</definedName>
    <definedName name="VZ">'CR rating aanvraag document'!$D$98</definedName>
    <definedName name="waterverplaatsing">'CR rating aanvraag document'!$D$93</definedName>
    <definedName name="XF">'CR rating aanvraag document'!$A$100</definedName>
    <definedName name="xrating">'CR rating aanvraag document'!$B$102</definedName>
    <definedName name="zeilopp">'CR rating aanvraag document'!$E$93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B104" i="1"/>
  <c r="E98" i="1"/>
  <c r="A104" i="1"/>
  <c r="B98" i="1"/>
  <c r="C98" i="1"/>
  <c r="D98" i="1"/>
  <c r="F98" i="1"/>
  <c r="B100" i="1"/>
  <c r="C104" i="1"/>
  <c r="H98" i="1"/>
  <c r="V2" i="5"/>
  <c r="S2" i="5"/>
  <c r="R2" i="5"/>
  <c r="O2" i="5"/>
  <c r="U2" i="5"/>
  <c r="B2" i="5"/>
  <c r="B3" i="5"/>
  <c r="B4" i="5"/>
  <c r="A2" i="5"/>
  <c r="A3" i="5"/>
  <c r="Z2" i="5"/>
  <c r="Z3" i="5" s="1"/>
  <c r="Z4" i="5" s="1"/>
  <c r="C2" i="5"/>
  <c r="C3" i="5"/>
  <c r="C4" i="5"/>
  <c r="D2" i="5"/>
  <c r="D3" i="5"/>
  <c r="D4" i="5" s="1"/>
  <c r="F2" i="5"/>
  <c r="F3" i="5"/>
  <c r="F4" i="5" s="1"/>
  <c r="G2" i="5"/>
  <c r="G3" i="5"/>
  <c r="G4" i="5" s="1"/>
  <c r="H2" i="5"/>
  <c r="H3" i="5"/>
  <c r="H4" i="5"/>
  <c r="I2" i="5"/>
  <c r="I3" i="5"/>
  <c r="I4" i="5" s="1"/>
  <c r="E2" i="5"/>
  <c r="E3" i="5"/>
  <c r="E4" i="5" s="1"/>
  <c r="A6" i="5"/>
  <c r="E80" i="1"/>
  <c r="K2" i="5"/>
  <c r="L2" i="5"/>
  <c r="M2" i="5"/>
  <c r="N2" i="5"/>
  <c r="P2" i="5"/>
  <c r="Q2" i="5"/>
  <c r="T2" i="5"/>
  <c r="X2" i="5"/>
  <c r="Y2" i="5"/>
  <c r="AA2" i="5"/>
  <c r="BK42" i="1"/>
  <c r="AB2" i="5"/>
  <c r="A4" i="5"/>
  <c r="B52" i="1"/>
  <c r="J2" i="5"/>
  <c r="D102" i="1"/>
  <c r="B55" i="1"/>
  <c r="E52" i="1"/>
  <c r="A100" i="1"/>
  <c r="A50" i="1"/>
  <c r="B54" i="1"/>
  <c r="E53" i="1"/>
  <c r="B56" i="1"/>
  <c r="B57" i="1"/>
  <c r="B53" i="1"/>
  <c r="B5" i="5" l="1"/>
  <c r="AN2" i="5"/>
  <c r="W2" i="5"/>
  <c r="A93" i="1"/>
  <c r="F93" i="1"/>
  <c r="AF2" i="5" s="1"/>
  <c r="E93" i="1"/>
  <c r="C93" i="1"/>
  <c r="D93" i="1"/>
  <c r="AG2" i="5" s="1"/>
  <c r="B93" i="1"/>
  <c r="AD2" i="5" s="1"/>
  <c r="F52" i="1" l="1"/>
  <c r="F56" i="1"/>
  <c r="E102" i="1"/>
  <c r="F55" i="1"/>
  <c r="AH2" i="5"/>
  <c r="AE2" i="5"/>
  <c r="A96" i="1"/>
  <c r="C96" i="1" s="1"/>
  <c r="AC2" i="5"/>
  <c r="B96" i="1" l="1"/>
  <c r="D96" i="1" s="1"/>
  <c r="F96" i="1" s="1"/>
  <c r="AI2" i="5" l="1"/>
  <c r="D55" i="1"/>
  <c r="F100" i="1"/>
  <c r="D56" i="1"/>
  <c r="A102" i="1" l="1"/>
  <c r="B102" i="1"/>
  <c r="C102" i="1" s="1"/>
  <c r="E56" i="1" l="1"/>
  <c r="AL2" i="5"/>
  <c r="E55" i="1"/>
  <c r="AK2" i="5"/>
  <c r="A98" i="1"/>
  <c r="AJ2" i="5" s="1"/>
</calcChain>
</file>

<file path=xl/sharedStrings.xml><?xml version="1.0" encoding="utf-8"?>
<sst xmlns="http://schemas.openxmlformats.org/spreadsheetml/2006/main" count="7814" uniqueCount="1883">
  <si>
    <t>PALADIN 117S</t>
  </si>
  <si>
    <t>PEARSON 26</t>
  </si>
  <si>
    <t>PEN DUICK 600</t>
  </si>
  <si>
    <t>PETERSON 50</t>
  </si>
  <si>
    <t>PHANTOM 35</t>
  </si>
  <si>
    <t>PIEWIET 10</t>
  </si>
  <si>
    <t>PIEWIET 700</t>
  </si>
  <si>
    <t>diepgang</t>
  </si>
  <si>
    <t>LEISURE 22</t>
  </si>
  <si>
    <t>LEISURE 23</t>
  </si>
  <si>
    <t>LEISURE 27</t>
  </si>
  <si>
    <t>LEMSTRA 33</t>
  </si>
  <si>
    <t>LOISIR 730</t>
  </si>
  <si>
    <t>LOPER</t>
  </si>
  <si>
    <t>LOPER S</t>
  </si>
  <si>
    <t>LOVE LOVE</t>
  </si>
  <si>
    <t>LUFFE 40</t>
  </si>
  <si>
    <t>MAC GREGOR 26</t>
  </si>
  <si>
    <t>MAESTRO 35</t>
  </si>
  <si>
    <t>MALLARD 9M</t>
  </si>
  <si>
    <t>MARIEHOLM 26</t>
  </si>
  <si>
    <t>MARINA 95</t>
  </si>
  <si>
    <t>MARSDIEP</t>
  </si>
  <si>
    <t>MAX FUN</t>
  </si>
  <si>
    <t>MAXI 1000</t>
  </si>
  <si>
    <t>MAXI 33</t>
  </si>
  <si>
    <t>MAXI 35</t>
  </si>
  <si>
    <t>MAXI 38+</t>
  </si>
  <si>
    <t>MAXI 77</t>
  </si>
  <si>
    <t>MAXI 800</t>
  </si>
  <si>
    <t>MAXI 909</t>
  </si>
  <si>
    <t>MAXI 95</t>
  </si>
  <si>
    <t>MAXI FENIX</t>
  </si>
  <si>
    <t>MEGA 30</t>
  </si>
  <si>
    <t>MELODY</t>
  </si>
  <si>
    <t>MENTOR</t>
  </si>
  <si>
    <t>MERIDIAN</t>
  </si>
  <si>
    <t>MG 38</t>
  </si>
  <si>
    <t>MIRAGE 28</t>
  </si>
  <si>
    <t>MOODY</t>
  </si>
  <si>
    <t>MOODY 31</t>
  </si>
  <si>
    <t>MOODY 33</t>
  </si>
  <si>
    <t>MOODY 336</t>
  </si>
  <si>
    <t>MOODY 34</t>
  </si>
  <si>
    <t>MOODY 346</t>
  </si>
  <si>
    <t>MOODY 376</t>
  </si>
  <si>
    <t>MOODY 44</t>
  </si>
  <si>
    <t>MULTI 33</t>
  </si>
  <si>
    <t>MUSCADET</t>
  </si>
  <si>
    <t>MYSTERE</t>
  </si>
  <si>
    <t>NAJA</t>
  </si>
  <si>
    <t>NAJADE 33</t>
  </si>
  <si>
    <t>waterverplaatsing</t>
  </si>
  <si>
    <t>Totaal zeilopp.</t>
  </si>
  <si>
    <t xml:space="preserve">Verdere opmerkingen schipper betreffende te berekenen schip: </t>
  </si>
  <si>
    <t>"onbekend schip"</t>
  </si>
  <si>
    <t>ETAP 21I</t>
  </si>
  <si>
    <t>ETAP 24I GEN</t>
  </si>
  <si>
    <t>ETAP 34S</t>
  </si>
  <si>
    <t>ETAP 37S</t>
  </si>
  <si>
    <t>ETAP 39S</t>
  </si>
  <si>
    <t>FEELING 1040 GTE</t>
  </si>
  <si>
    <t>FEELING 1090 GTE</t>
  </si>
  <si>
    <t>FEELING 1090 PTE</t>
  </si>
  <si>
    <t>FINNGULF 41 DK</t>
  </si>
  <si>
    <t>FIRST 26 Q</t>
  </si>
  <si>
    <t>FIRST 27.7</t>
  </si>
  <si>
    <t>FIRST 29 GTE</t>
  </si>
  <si>
    <t>FIRST 305 GTE</t>
  </si>
  <si>
    <t>FIRST 325 GTE</t>
  </si>
  <si>
    <t>FIRST 32S5 PLOMB</t>
  </si>
  <si>
    <t>FIRST 35 GTE</t>
  </si>
  <si>
    <t>FIRST 35S5 BULB</t>
  </si>
  <si>
    <t>FIRST 36.7 GTE</t>
  </si>
  <si>
    <t>FIRST 375 PTE</t>
  </si>
  <si>
    <t>P</t>
  </si>
  <si>
    <t>E</t>
  </si>
  <si>
    <t>J</t>
  </si>
  <si>
    <t xml:space="preserve"> </t>
  </si>
  <si>
    <t>kg</t>
  </si>
  <si>
    <t>Voorstag</t>
  </si>
  <si>
    <t>Voorzeilen</t>
  </si>
  <si>
    <t>Grootzeil</t>
  </si>
  <si>
    <t>Spinnaker</t>
  </si>
  <si>
    <t>genua</t>
  </si>
  <si>
    <t>schroef</t>
  </si>
  <si>
    <t>soort kiel</t>
  </si>
  <si>
    <t>email ok ?</t>
  </si>
  <si>
    <t>zonder spi ?</t>
  </si>
  <si>
    <t>Bouwmateriaal</t>
  </si>
  <si>
    <t>meter</t>
  </si>
  <si>
    <t>LWL - Lengte van de waterlijn</t>
  </si>
  <si>
    <t>Opp. Grootzeil</t>
  </si>
  <si>
    <t>meter ²</t>
  </si>
  <si>
    <t>Opp Genua</t>
  </si>
  <si>
    <t>I</t>
  </si>
  <si>
    <t>Waterverplaatsing</t>
  </si>
  <si>
    <t>ADMIRAL 31</t>
  </si>
  <si>
    <t>KARATE</t>
  </si>
  <si>
    <t>KELT 620</t>
  </si>
  <si>
    <t>KELT 7.07</t>
  </si>
  <si>
    <t>KELT 8M</t>
  </si>
  <si>
    <t>KELT 9M</t>
  </si>
  <si>
    <t>KIEVIT 1050</t>
  </si>
  <si>
    <t>KIEVIT 680</t>
  </si>
  <si>
    <t>KIEVIT 820</t>
  </si>
  <si>
    <t>KINGS CRUISER 33</t>
  </si>
  <si>
    <t>KIRIE 386</t>
  </si>
  <si>
    <t>KIRK</t>
  </si>
  <si>
    <t>KOLIBRI 900</t>
  </si>
  <si>
    <t>KOOPMAN 33</t>
  </si>
  <si>
    <t>KOOPMAN 36</t>
  </si>
  <si>
    <t>KORAL 44</t>
  </si>
  <si>
    <t>KYUDO</t>
  </si>
  <si>
    <t>LANCER 30</t>
  </si>
  <si>
    <t>LASER 28</t>
  </si>
  <si>
    <t>LEGEND 34</t>
  </si>
  <si>
    <t>LEGENDE 1040</t>
  </si>
  <si>
    <t>DRAGON</t>
  </si>
  <si>
    <t>NAUTICAT 33</t>
  </si>
  <si>
    <t>NAUTICAT 40</t>
  </si>
  <si>
    <t>NEPTUN 22</t>
  </si>
  <si>
    <t>NEPTUNE 625</t>
  </si>
  <si>
    <t>NEW CLASSIC 700</t>
  </si>
  <si>
    <t>NICHOLSON 30</t>
  </si>
  <si>
    <t>NICHOLSON 303</t>
  </si>
  <si>
    <t>NICHOLSON 31</t>
  </si>
  <si>
    <t>NICHOLSON 345</t>
  </si>
  <si>
    <t>NICHOLSON 35</t>
  </si>
  <si>
    <t>NICHOLSON 35/'75</t>
  </si>
  <si>
    <t>NICHOLSON 38</t>
  </si>
  <si>
    <t>NICHOLSON 43</t>
  </si>
  <si>
    <t>NORAY 38</t>
  </si>
  <si>
    <t>NORD 80</t>
  </si>
  <si>
    <t>NORLIN 34</t>
  </si>
  <si>
    <t>NORLIN 37</t>
  </si>
  <si>
    <t xml:space="preserve">2018 = bouwjaar schip  </t>
  </si>
  <si>
    <t xml:space="preserve">2017 = bouwjaar schip  </t>
  </si>
  <si>
    <t xml:space="preserve">2016 = bouwjaar schip  </t>
  </si>
  <si>
    <t>NS 44</t>
  </si>
  <si>
    <t>OCEAAN 25</t>
  </si>
  <si>
    <t>OCEANIS 350</t>
  </si>
  <si>
    <t>OCEANIS 361</t>
  </si>
  <si>
    <t>OCEANIS 370</t>
  </si>
  <si>
    <t>OCEANIS 381</t>
  </si>
  <si>
    <t>OCEANIS 390</t>
  </si>
  <si>
    <t>OCEANIS 430</t>
  </si>
  <si>
    <t>OHLSON 29</t>
  </si>
  <si>
    <t>OHLSON 35</t>
  </si>
  <si>
    <t>HALLBERG RASSY 42F</t>
  </si>
  <si>
    <t>HALLBERG RASSY 43</t>
  </si>
  <si>
    <t>HALLBERG RASSY 53</t>
  </si>
  <si>
    <t>HALLBERG RASSY 94</t>
  </si>
  <si>
    <t>HANSE 341 DK</t>
  </si>
  <si>
    <t>HANSE 341 KK</t>
  </si>
  <si>
    <t>HANSE 371 DK</t>
  </si>
  <si>
    <t>HANSE 371 SK</t>
  </si>
  <si>
    <t>HANSE 411 DK</t>
  </si>
  <si>
    <t>HANSE 411 KK</t>
  </si>
  <si>
    <t>HECHTSCHIP 995</t>
  </si>
  <si>
    <t>HUSTLER SJ30</t>
  </si>
  <si>
    <t>IMX 45 GTE</t>
  </si>
  <si>
    <t>IMX 45 PTE</t>
  </si>
  <si>
    <t>JUPITER 30 JUPE</t>
  </si>
  <si>
    <t>KALIK 40</t>
  </si>
  <si>
    <t>KELT 29 DI</t>
  </si>
  <si>
    <t>KELT 29 Q</t>
  </si>
  <si>
    <t>KELT 850 DI</t>
  </si>
  <si>
    <t>KELT 850 Q</t>
  </si>
  <si>
    <t>GRANADA 340 REGINA</t>
  </si>
  <si>
    <t>GRANADA 35 Mk2</t>
  </si>
  <si>
    <t>GRAND SOLEIL 34</t>
  </si>
  <si>
    <t>GRAND SOLEIL 40 PM</t>
  </si>
  <si>
    <t>GRAND SOLEIL 46.2</t>
  </si>
  <si>
    <t>GRINDE</t>
  </si>
  <si>
    <t>H.O.D. 35</t>
  </si>
  <si>
    <t>HALLBERG RASSY 26</t>
  </si>
  <si>
    <t>HALLBERG RASSY 29</t>
  </si>
  <si>
    <t>HALLBERG RASSY 31</t>
  </si>
  <si>
    <t>HALLBERG RASSY 312</t>
  </si>
  <si>
    <t>HALLBERG RASSY 34</t>
  </si>
  <si>
    <t>HALLBERG RASSY 352</t>
  </si>
  <si>
    <t>HALLBERG RASSY 36 MK1 DK</t>
  </si>
  <si>
    <t>HALLBERG RASSY 36 MK1 SK</t>
  </si>
  <si>
    <t>HALLBERG RASSY 36 MK2 SK</t>
  </si>
  <si>
    <t>HALLBERG RASSY 38</t>
  </si>
  <si>
    <t>HALLBERG RASSY 39 MK1</t>
  </si>
  <si>
    <t>HALLBERG RASSY 39 MK2</t>
  </si>
  <si>
    <t>HALLBERG RASSY 40</t>
  </si>
  <si>
    <t>HALLBERG RASSY 42</t>
  </si>
  <si>
    <t>SEAMASTER 815</t>
  </si>
  <si>
    <t xml:space="preserve">          (**) hierboven aanvinken is verplicht bij correcte aanvraag meetbrief </t>
  </si>
  <si>
    <t>WAARSCHIP 1076</t>
  </si>
  <si>
    <t>WAARSCHIP 36 LD</t>
  </si>
  <si>
    <t>WAARSCHIP 660</t>
  </si>
  <si>
    <t>WAARSCHIP 730</t>
  </si>
  <si>
    <t>WAARSCHIP 740</t>
  </si>
  <si>
    <t>WASA 510</t>
  </si>
  <si>
    <t>WESTERLY CENTAUR</t>
  </si>
  <si>
    <t>WESTERLY GK 29</t>
  </si>
  <si>
    <t>WESTERLY KONSORT</t>
  </si>
  <si>
    <t>WESTERLY LONGBOW</t>
  </si>
  <si>
    <t>WESTERLY MEDWAY</t>
  </si>
  <si>
    <t>WESTERLY TIGER</t>
  </si>
  <si>
    <t>WESTHAVEN 32</t>
  </si>
  <si>
    <t>WESTHINDER</t>
  </si>
  <si>
    <t>WIBO 9.45</t>
  </si>
  <si>
    <t>X 102</t>
  </si>
  <si>
    <t>X 119</t>
  </si>
  <si>
    <t>X 3/4T</t>
  </si>
  <si>
    <t>X 302</t>
  </si>
  <si>
    <t>X 332</t>
  </si>
  <si>
    <t>X 332 SPORT</t>
  </si>
  <si>
    <t>X 342 7/8</t>
  </si>
  <si>
    <t>X 362</t>
  </si>
  <si>
    <t>X 372</t>
  </si>
  <si>
    <t>X 382</t>
  </si>
  <si>
    <t>X 402</t>
  </si>
  <si>
    <t>X 442</t>
  </si>
  <si>
    <t>X 452</t>
  </si>
  <si>
    <t>X 482</t>
  </si>
  <si>
    <t>X 79</t>
  </si>
  <si>
    <t>X 95</t>
  </si>
  <si>
    <t>YAMAHA 25</t>
  </si>
  <si>
    <t>ZEETON</t>
  </si>
  <si>
    <t>B - Breedte van het Jacht</t>
  </si>
  <si>
    <t>Gemeente</t>
  </si>
  <si>
    <t>Watersportclub</t>
  </si>
  <si>
    <t>LOA - Lengte van het Jacht</t>
  </si>
  <si>
    <t>SPRINT 98</t>
  </si>
  <si>
    <t>STELLA</t>
  </si>
  <si>
    <t>SUN DREAM D</t>
  </si>
  <si>
    <t>SUN FAST 32 GTE</t>
  </si>
  <si>
    <t>SUN FAST 32 PTE</t>
  </si>
  <si>
    <t>SUN FAST 40 CR</t>
  </si>
  <si>
    <t>SUN FAST 40 GTE</t>
  </si>
  <si>
    <t>SUN FAST 40 PERFO</t>
  </si>
  <si>
    <t>SUN FAST 42 GTE</t>
  </si>
  <si>
    <t>SUN FAST 42 PTE</t>
  </si>
  <si>
    <t>SUN FAST 42 PTE FONTE</t>
  </si>
  <si>
    <t>SUN KISS 45 JUPE</t>
  </si>
  <si>
    <t>SUN KISS 474</t>
  </si>
  <si>
    <t>SUN LIGHT 30 D</t>
  </si>
  <si>
    <t>SUN LIGHT 30 EXPORT</t>
  </si>
  <si>
    <t>SUN MAGIC 44 REGATE</t>
  </si>
  <si>
    <t>SUN ODYSSEY 31 DL</t>
  </si>
  <si>
    <t>SUN ODYSSEY 31 Q</t>
  </si>
  <si>
    <t>SUN ODYSSEY 32.2</t>
  </si>
  <si>
    <t>SUN ODYSSEY 32.2 D</t>
  </si>
  <si>
    <t>SUN ODYSSEY 33 GTE</t>
  </si>
  <si>
    <t>SUN ODYSSEY 33 PTE</t>
  </si>
  <si>
    <t>SUN ODYSSEY 34.2 GM</t>
  </si>
  <si>
    <t>SUN ODYSSEY 34.2 GTE</t>
  </si>
  <si>
    <t>SUN ODYSSEY 34.2 PTE</t>
  </si>
  <si>
    <t>SUN ODYSSEY 35 GTE</t>
  </si>
  <si>
    <t>SUN ODYSSEY 35 PTE</t>
  </si>
  <si>
    <t>SUN ODYSSEY 36 GTE</t>
  </si>
  <si>
    <t>SUN ODYSSEY 36 PTE</t>
  </si>
  <si>
    <t>SUN ODYSSEY 36.2GM</t>
  </si>
  <si>
    <t>SUN ODYSSEY 36.2GT</t>
  </si>
  <si>
    <t>SUN ODYSSEY 36.2PT</t>
  </si>
  <si>
    <t>SUN ODYSSEY 37 PTE</t>
  </si>
  <si>
    <t>SUN ODYSSEY 37.2 GTE</t>
  </si>
  <si>
    <t>SUN ODYSSEY 37.2 PTE</t>
  </si>
  <si>
    <t>SUN ODYSSEY 42.2</t>
  </si>
  <si>
    <t>SUN ODYSSEY 42.2 GM</t>
  </si>
  <si>
    <t>SUN ODYSSEY 42.2 PTE</t>
  </si>
  <si>
    <t>SUN ODYSSEY 49</t>
  </si>
  <si>
    <t>SUN ODYSSEY 52.2 GTE</t>
  </si>
  <si>
    <t>SUN ODYSSEY 52.2 PERFO</t>
  </si>
  <si>
    <t>SUN ODYSSEY 54DS GTE</t>
  </si>
  <si>
    <t>SUN RISE 34 DL</t>
  </si>
  <si>
    <t>SUN RISE 34 Q</t>
  </si>
  <si>
    <t>SUN RISE 35 JUPE</t>
  </si>
  <si>
    <t>SUN SHINE 36 DL</t>
  </si>
  <si>
    <t>SUN SHINE 36 Q</t>
  </si>
  <si>
    <t>SUN SHINE 38 DL</t>
  </si>
  <si>
    <t>SUN SHINE 38 Q</t>
  </si>
  <si>
    <t>SUN SHINE REGATE 7/8</t>
  </si>
  <si>
    <t>SUN SHINE REGATE TETE</t>
  </si>
  <si>
    <t>OO/B1770 SUSPENS</t>
  </si>
  <si>
    <t>SWAN 43 S&amp;S</t>
  </si>
  <si>
    <t>SWAN 46 MK1</t>
  </si>
  <si>
    <t>SWAN 46 MK2</t>
  </si>
  <si>
    <t>SYMPHONIE DL</t>
  </si>
  <si>
    <t>SYMPHONIE GTE</t>
  </si>
  <si>
    <t>SYMPHONIE PTE</t>
  </si>
  <si>
    <t>TORNADO 31</t>
  </si>
  <si>
    <t>TRINTELLA I A</t>
  </si>
  <si>
    <t>TRINTELLA II A</t>
  </si>
  <si>
    <t>TRINTELLA 38</t>
  </si>
  <si>
    <t>VIVA 47</t>
  </si>
  <si>
    <t>WAARSCHIP 1085</t>
  </si>
  <si>
    <t>WAARSCHIP 725 KK</t>
  </si>
  <si>
    <t>WAARSCHIP 870 DK</t>
  </si>
  <si>
    <t>WAARSCHIP 870 KK</t>
  </si>
  <si>
    <t>WESTERLY CIRRUS</t>
  </si>
  <si>
    <t>WESTERLY GK24</t>
  </si>
  <si>
    <t>WESTERLY GRIFFON</t>
  </si>
  <si>
    <t>WESTERLY KONSORT DUO</t>
  </si>
  <si>
    <t>WESTERLY PENTLAND</t>
  </si>
  <si>
    <t>WESTERLY REGATTA 310 FIN</t>
  </si>
  <si>
    <t>WESTERLY REGATTA 310 TW</t>
  </si>
  <si>
    <t>WESTERLY REGATTA 370</t>
  </si>
  <si>
    <t>WESTERLY STORM33</t>
  </si>
  <si>
    <t>WESTERLY TEMPEST FIN</t>
  </si>
  <si>
    <t>WESTERLY TEMPEST TW</t>
  </si>
  <si>
    <t>WESTERLY TYPHOON</t>
  </si>
  <si>
    <t>WING 680</t>
  </si>
  <si>
    <t>WINNER 11.20 DK</t>
  </si>
  <si>
    <t>WINNER 11.20 KK</t>
  </si>
  <si>
    <t>WINNER  9.5 DK</t>
  </si>
  <si>
    <t>WINNER  9.5 KK</t>
  </si>
  <si>
    <t>X 362 SPORT</t>
  </si>
  <si>
    <t>YAMAHA 36</t>
  </si>
  <si>
    <t>ZEMIN Nr83</t>
  </si>
  <si>
    <t>LOA</t>
  </si>
  <si>
    <t>HUSTLER 32</t>
  </si>
  <si>
    <t>HUSTLER 36</t>
  </si>
  <si>
    <t>HYDRO</t>
  </si>
  <si>
    <t>SPRINTER</t>
  </si>
  <si>
    <t>B-9000 Gent</t>
  </si>
  <si>
    <t>adres</t>
  </si>
  <si>
    <t>club</t>
  </si>
  <si>
    <t>zeilopp</t>
  </si>
  <si>
    <t>TCF(no spi)</t>
  </si>
  <si>
    <t>Breedte</t>
  </si>
  <si>
    <t>Diepgang</t>
  </si>
  <si>
    <t>Tot zeil opp</t>
  </si>
  <si>
    <t>basis rating</t>
  </si>
  <si>
    <t>BAVARIA 37 DK</t>
  </si>
  <si>
    <t>BREEHORN 44</t>
  </si>
  <si>
    <t xml:space="preserve">CATALINA 34 DK </t>
  </si>
  <si>
    <t>land</t>
  </si>
  <si>
    <t>BAVARIA 36</t>
  </si>
  <si>
    <t>ELAN 333</t>
  </si>
  <si>
    <r>
      <t xml:space="preserve">Bewaar het document met naam = "zeilnummer".xls (bv </t>
    </r>
    <r>
      <rPr>
        <b/>
        <sz val="12"/>
        <rFont val="Arial"/>
        <family val="2"/>
      </rPr>
      <t>BEL756.xls</t>
    </r>
    <r>
      <rPr>
        <sz val="12"/>
        <rFont val="Arial"/>
        <family val="2"/>
      </rPr>
      <t>) alvorens deze te zenden naar info@cruiserrating.be .</t>
    </r>
  </si>
  <si>
    <t>Wij wensen u op de hoogte te houden via www.cruiserrating.be van de meetaanvragen, wedstrijduitslagen</t>
  </si>
  <si>
    <t xml:space="preserve">        Voor alle verdere correspondentie :</t>
  </si>
  <si>
    <t xml:space="preserve">           CR secretariaat</t>
  </si>
  <si>
    <r>
      <t xml:space="preserve">p/a VVW Beatrijslaan 25   </t>
    </r>
    <r>
      <rPr>
        <b/>
        <sz val="10"/>
        <rFont val="Arial"/>
        <family val="2"/>
      </rPr>
      <t>of</t>
    </r>
  </si>
  <si>
    <t>Vul eerst de velden naam jacht en zeilnummer jacht in en selecteer dan je type jacht uit de lijst !</t>
  </si>
  <si>
    <t xml:space="preserve"> LET OP ! Je schip met werftype, lengte, mogelijks de uitvoering opgeven hierboven zo compleet mogelijk aub, indien niet gevonden in de lijst hiernaast, bedankt !!!</t>
  </si>
  <si>
    <t>UItrusting van het Jacht (selecteer steeds je zeilvoering correct van je schip )</t>
  </si>
  <si>
    <t>romp</t>
  </si>
  <si>
    <t>materiaal</t>
  </si>
  <si>
    <t>schipper</t>
  </si>
  <si>
    <t>eigenaar</t>
  </si>
  <si>
    <t>Ophaalbare kiel</t>
  </si>
  <si>
    <t>GRAND SOLEIL 40</t>
  </si>
  <si>
    <t>GRAND SOLEIL 45</t>
  </si>
  <si>
    <t xml:space="preserve">FIRST 31.7 </t>
  </si>
  <si>
    <t>GRAND SOLEIL 43</t>
  </si>
  <si>
    <t>checked</t>
  </si>
  <si>
    <t>SPIRIT 32S</t>
  </si>
  <si>
    <t>CONTESSA 33</t>
  </si>
  <si>
    <t>ALPA 9</t>
  </si>
  <si>
    <t>BAVARIA 34</t>
  </si>
  <si>
    <t>BERRET 1/2T</t>
  </si>
  <si>
    <t>DEHLER 35 CWS</t>
  </si>
  <si>
    <t>DEHLER 36</t>
  </si>
  <si>
    <t>DEHLER 37</t>
  </si>
  <si>
    <t>DUFOUR 34</t>
  </si>
  <si>
    <t>DUFOUR ARPEGE</t>
  </si>
  <si>
    <t>ECUME DE MER</t>
  </si>
  <si>
    <t>ETAP 28</t>
  </si>
  <si>
    <t>ETAP 281</t>
  </si>
  <si>
    <t>ETAP 28I</t>
  </si>
  <si>
    <t>ETAP 30</t>
  </si>
  <si>
    <t>FIRST 24</t>
  </si>
  <si>
    <t>FIRST 28</t>
  </si>
  <si>
    <t>FIRST 305</t>
  </si>
  <si>
    <t>FIRST 32</t>
  </si>
  <si>
    <t>FIRST 32 S 5</t>
  </si>
  <si>
    <t>FIRST 33.7</t>
  </si>
  <si>
    <t>FIRST 38 S 5</t>
  </si>
  <si>
    <t>FIRST 40.7 DK</t>
  </si>
  <si>
    <t>FIRST 405</t>
  </si>
  <si>
    <t>FIRST 41 S 5</t>
  </si>
  <si>
    <t>FIRST 45 F 5</t>
  </si>
  <si>
    <t>FIRST 456</t>
  </si>
  <si>
    <t>FIRST 47.7</t>
  </si>
  <si>
    <t>FIRST 53 F 5</t>
  </si>
  <si>
    <t>FIRST CLASS 8</t>
  </si>
  <si>
    <t>FIRST CLASS EUR.</t>
  </si>
  <si>
    <t>FIRST SPRINT 300</t>
  </si>
  <si>
    <t>FUTURA 51</t>
  </si>
  <si>
    <t>GIB SEA 28</t>
  </si>
  <si>
    <t>GIB SEA 302</t>
  </si>
  <si>
    <t>GIB SEA 31</t>
  </si>
  <si>
    <t>GIB SEA 312</t>
  </si>
  <si>
    <t>GIB SEA 372</t>
  </si>
  <si>
    <t>GIB SEA 38</t>
  </si>
  <si>
    <t>GIB SEA 402</t>
  </si>
  <si>
    <t>GIB SEA 442 MAST</t>
  </si>
  <si>
    <t>GIB SEA 96</t>
  </si>
  <si>
    <t>GIB SEA MS 100</t>
  </si>
  <si>
    <t>GIB SEA MS 33</t>
  </si>
  <si>
    <t>GRAND SURPRISE</t>
  </si>
  <si>
    <t>GRINDE 28</t>
  </si>
  <si>
    <t>HALLB. RASSY 352</t>
  </si>
  <si>
    <t>HALLB. RASSY 36</t>
  </si>
  <si>
    <t>HALLB. RASSY 39</t>
  </si>
  <si>
    <t>HALLB. RASSY 42</t>
  </si>
  <si>
    <t>HALLB. RASSY 42F</t>
  </si>
  <si>
    <t>HARMONY 38</t>
  </si>
  <si>
    <t>H-BOAT 323</t>
  </si>
  <si>
    <t>H-BOOT</t>
  </si>
  <si>
    <t>HUNTER</t>
  </si>
  <si>
    <t>KUDU</t>
  </si>
  <si>
    <t>LISTANG 1/4 TON</t>
  </si>
  <si>
    <t>NAJADE 391</t>
  </si>
  <si>
    <t>NICHOLSON 32</t>
  </si>
  <si>
    <t>OCEANIS 351</t>
  </si>
  <si>
    <t>OCEANIS 351 QA</t>
  </si>
  <si>
    <t>OCEANIS 411</t>
  </si>
  <si>
    <t>OCEANIS 473</t>
  </si>
  <si>
    <t>OCEANIS CLIP 311</t>
  </si>
  <si>
    <t>RUSH</t>
  </si>
  <si>
    <t>RUSH REG</t>
  </si>
  <si>
    <t>RW 26</t>
  </si>
  <si>
    <t>S &amp; S 34</t>
  </si>
  <si>
    <t>S &amp; S 49</t>
  </si>
  <si>
    <t>SAILMASTER 22</t>
  </si>
  <si>
    <t>SCAMPI MK II</t>
  </si>
  <si>
    <t>SHOW 34</t>
  </si>
  <si>
    <t>SIGMA 38 OOD</t>
  </si>
  <si>
    <t>SILF-DEFOOR</t>
  </si>
  <si>
    <t>SIMMONIS 63</t>
  </si>
  <si>
    <t>SIRENE</t>
  </si>
  <si>
    <t>SLIPPER 42</t>
  </si>
  <si>
    <t>SONATE OVNI</t>
  </si>
  <si>
    <t>SPIRIT 37</t>
  </si>
  <si>
    <t>SPIRIT 41</t>
  </si>
  <si>
    <t>STORM 33</t>
  </si>
  <si>
    <t>STURGEON</t>
  </si>
  <si>
    <t>SUN DANCE 36</t>
  </si>
  <si>
    <t>SUN FIZZ</t>
  </si>
  <si>
    <t>SUN KISS 45</t>
  </si>
  <si>
    <t>SUN LEGENDE 40</t>
  </si>
  <si>
    <t>SUN ODYSSEY 33</t>
  </si>
  <si>
    <t>SUN ODYSSEY 34.2</t>
  </si>
  <si>
    <t>SUN ODYSSEY 36</t>
  </si>
  <si>
    <t>SUN ODYSSEY 40</t>
  </si>
  <si>
    <t>SUN RISE 34</t>
  </si>
  <si>
    <t>SUN SHINE 35</t>
  </si>
  <si>
    <t>SUN SHINE 38</t>
  </si>
  <si>
    <t>SUN VOYAGE</t>
  </si>
  <si>
    <t>SUN WAY 29</t>
  </si>
  <si>
    <t>SYMPHONIE</t>
  </si>
  <si>
    <t>TROTTER</t>
  </si>
  <si>
    <t>TWO TONNER</t>
  </si>
  <si>
    <t>TYPHOON 37</t>
  </si>
  <si>
    <t>VANGUARD</t>
  </si>
  <si>
    <t>VISSER</t>
  </si>
  <si>
    <t>WESTERLY 31</t>
  </si>
  <si>
    <t>WESTERLY 33 AK</t>
  </si>
  <si>
    <t>WESTERLY GK 24</t>
  </si>
  <si>
    <t>WESTERLY OCEANIS</t>
  </si>
  <si>
    <t>WIBO</t>
  </si>
  <si>
    <t>WILLING 31</t>
  </si>
  <si>
    <t>WINNER 9.5</t>
  </si>
  <si>
    <t>X 43</t>
  </si>
  <si>
    <t>basisok</t>
  </si>
  <si>
    <t>check</t>
  </si>
  <si>
    <t>betaald</t>
  </si>
  <si>
    <t>BM 16 KWADRAAT</t>
  </si>
  <si>
    <t>ja</t>
  </si>
  <si>
    <t>CATALINA 30 DK</t>
  </si>
  <si>
    <t>SPRINT 108</t>
  </si>
  <si>
    <t>X 102 modif B2102</t>
  </si>
  <si>
    <t>ELAN 340</t>
  </si>
  <si>
    <t>GRAND SOLEIL 45 NEW</t>
  </si>
  <si>
    <t>NORDSEE 45</t>
  </si>
  <si>
    <t>OO/Pelorus Jack</t>
  </si>
  <si>
    <t>REFLEX 28</t>
  </si>
  <si>
    <t>SUN ODYSSEY 40 GTE</t>
  </si>
  <si>
    <t>DUFOUR 325</t>
  </si>
  <si>
    <t>GRAND SOLEIL 343</t>
  </si>
  <si>
    <t>HANSE 370</t>
  </si>
  <si>
    <t>HANSE 430E</t>
  </si>
  <si>
    <t>HANSE 470E</t>
  </si>
  <si>
    <t>LASER SB3</t>
  </si>
  <si>
    <t>MELGES 24</t>
  </si>
  <si>
    <t>OO/CAPELLA</t>
  </si>
  <si>
    <t>OO/TOMIDI</t>
  </si>
  <si>
    <t>STANDFAST 56</t>
  </si>
  <si>
    <t>SUN ODYSSEY 42I</t>
  </si>
  <si>
    <t>WAUQUIEZ CENTURION 40S</t>
  </si>
  <si>
    <t>WEST WIND 35</t>
  </si>
  <si>
    <t>ZILVERMEEUW 36</t>
  </si>
  <si>
    <t>STERN 37</t>
  </si>
  <si>
    <t>DEHLER 39 /99</t>
  </si>
  <si>
    <t>DJANGO 75</t>
  </si>
  <si>
    <t>ELAN 34</t>
  </si>
  <si>
    <t>FIRST 285</t>
  </si>
  <si>
    <t>S&amp;S 42</t>
  </si>
  <si>
    <t>STANDFAST 44</t>
  </si>
  <si>
    <t>S SPANT</t>
  </si>
  <si>
    <t>SUN ODYSSEY 39</t>
  </si>
  <si>
    <t>bouwjaar + ontwerper</t>
  </si>
  <si>
    <t>ALO 28</t>
  </si>
  <si>
    <t>AMEL 40</t>
  </si>
  <si>
    <t>BAVARIA 30</t>
  </si>
  <si>
    <t>DEHLER 34 DB2</t>
  </si>
  <si>
    <t>GRAND SOLEIL 38</t>
  </si>
  <si>
    <t>KOOPMANS 66</t>
  </si>
  <si>
    <t>SUN ODYSSEY 43</t>
  </si>
  <si>
    <t>CENTURION 45 S</t>
  </si>
  <si>
    <t>DUFOUR 385 GRAND LARGE</t>
  </si>
  <si>
    <t>DUFOUR 525 GRAND LARGE</t>
  </si>
  <si>
    <t>FARR 41</t>
  </si>
  <si>
    <t>JUWEL 34</t>
  </si>
  <si>
    <t>MAGNAN65</t>
  </si>
  <si>
    <t>NOORSE JOL</t>
  </si>
  <si>
    <t>OO/GLORIA_BEL832</t>
  </si>
  <si>
    <t>OO/LODEVIE</t>
  </si>
  <si>
    <t>OO/NAJADE</t>
  </si>
  <si>
    <t>OO/FRANS MAAS 1964</t>
  </si>
  <si>
    <t>OO/TRIO96 TISSUM</t>
  </si>
  <si>
    <t>OO/VALETE2</t>
  </si>
  <si>
    <t>ORQUE 70</t>
  </si>
  <si>
    <t>POGO2 6,50</t>
  </si>
  <si>
    <t>PROTO 7.5</t>
  </si>
  <si>
    <t>S SPANT SW</t>
  </si>
  <si>
    <t>S&amp;S 41</t>
  </si>
  <si>
    <t>SAILHORSE RACING</t>
  </si>
  <si>
    <t>SCIROCO 31</t>
  </si>
  <si>
    <t>SUN ODYSSEY 36I PERF</t>
  </si>
  <si>
    <t>TIPTOP650</t>
  </si>
  <si>
    <t>VAN WELL 33</t>
  </si>
  <si>
    <t>X 1TON</t>
  </si>
  <si>
    <t>GRANADA 30</t>
  </si>
  <si>
    <t>BERRET 6,5M proto</t>
  </si>
  <si>
    <t>DEHLER 38 RAC</t>
  </si>
  <si>
    <t>HANSE 400E</t>
  </si>
  <si>
    <t>MALBEC 360</t>
  </si>
  <si>
    <t>MOODY 35</t>
  </si>
  <si>
    <t>OCEANIS 31 new</t>
  </si>
  <si>
    <t>S&amp;S 38.8</t>
  </si>
  <si>
    <t>SUN FAST 37</t>
  </si>
  <si>
    <t>Ingevuld</t>
  </si>
  <si>
    <t>ingevuld</t>
  </si>
  <si>
    <t>DEFENDER 27</t>
  </si>
  <si>
    <t>GRAND SOLEIL 43 J&amp;J</t>
  </si>
  <si>
    <t>NICHOLSON 1/2 TON</t>
  </si>
  <si>
    <t>OCEANIS 37 new</t>
  </si>
  <si>
    <t>OCEANIS 50</t>
  </si>
  <si>
    <t>1/2 ton Gahinet proto</t>
  </si>
  <si>
    <t>ALBIN CIRRUS</t>
  </si>
  <si>
    <t>Aloa 29</t>
  </si>
  <si>
    <t>ARRAN 18</t>
  </si>
  <si>
    <t>BAVARIA 31</t>
  </si>
  <si>
    <t>BS Challenge 67</t>
  </si>
  <si>
    <t>CORNISH SHRIMPER</t>
  </si>
  <si>
    <t>CORSAIRE</t>
  </si>
  <si>
    <t>Dehler 46 - 2m25</t>
  </si>
  <si>
    <t>DJANGO 9,8</t>
  </si>
  <si>
    <t>DUBOIS 43 custom</t>
  </si>
  <si>
    <t>EDEL 2</t>
  </si>
  <si>
    <t>EDEL 5</t>
  </si>
  <si>
    <t>ETAP 22I</t>
  </si>
  <si>
    <t>EXTENSION modified</t>
  </si>
  <si>
    <t>FIGARO</t>
  </si>
  <si>
    <t>FIRST 18</t>
  </si>
  <si>
    <t xml:space="preserve">FIRST 40.7 SK </t>
  </si>
  <si>
    <t>Frers senior one-off</t>
  </si>
  <si>
    <t>GRAND SOLEIL 39 cruise kiel</t>
  </si>
  <si>
    <t>GRAND SOLEIL 39 kiel 2,40 CR</t>
  </si>
  <si>
    <t>GRAND SOLEIL 39 kiel 2,40 RA</t>
  </si>
  <si>
    <t>HANSE 375</t>
  </si>
  <si>
    <t>HOLIDAY 18 / 590</t>
  </si>
  <si>
    <t>JOUET 550</t>
  </si>
  <si>
    <t>Kalik 103</t>
  </si>
  <si>
    <t>KELT 550</t>
  </si>
  <si>
    <t>KER 11,3</t>
  </si>
  <si>
    <t>KOLIBRI</t>
  </si>
  <si>
    <t>LEISURE 17</t>
  </si>
  <si>
    <t>MARAUDEUR</t>
  </si>
  <si>
    <t>MARAUDEUR ANCIEN</t>
  </si>
  <si>
    <t>MARAUDEUR PERFO</t>
  </si>
  <si>
    <t>MAXI 1200</t>
  </si>
  <si>
    <t>MAXI 999</t>
  </si>
  <si>
    <t>MENHIR</t>
  </si>
  <si>
    <t>MIDJET</t>
  </si>
  <si>
    <t>MINIBEE 650</t>
  </si>
  <si>
    <t>OCEANIS 39,3 GTE</t>
  </si>
  <si>
    <t>OCEANIS 400</t>
  </si>
  <si>
    <t>PIRAAT</t>
  </si>
  <si>
    <t>PORT HALIGUEN</t>
  </si>
  <si>
    <t>Rocket 31</t>
  </si>
  <si>
    <t>SALONA 40 2M</t>
  </si>
  <si>
    <t>SALONA 40 2m40</t>
  </si>
  <si>
    <t>Seaquest Prima 38</t>
  </si>
  <si>
    <t>skerry 40sqm</t>
  </si>
  <si>
    <t>SPIRIT 36 standard</t>
  </si>
  <si>
    <t>Sun Odyssey 54 DS PTE</t>
  </si>
  <si>
    <t>SWAN 43 S&amp;S mod RIG</t>
  </si>
  <si>
    <t>TRINTELLA I</t>
  </si>
  <si>
    <t>VAN DE STADT FORNA 41</t>
  </si>
  <si>
    <t>Windfall 100</t>
  </si>
  <si>
    <t>X 412 MKI</t>
  </si>
  <si>
    <t>X 99 MKI</t>
  </si>
  <si>
    <t>X-4 keel 2m20</t>
  </si>
  <si>
    <t>Overschrijven kan nog steeds, de secretaris Cr zal je hiermee verder helpen</t>
  </si>
  <si>
    <t>OO/NOORDWIND</t>
  </si>
  <si>
    <t>PION</t>
  </si>
  <si>
    <t>POGO 40</t>
  </si>
  <si>
    <t>S&amp;S 36</t>
  </si>
  <si>
    <t>SJ 32</t>
  </si>
  <si>
    <t>SPIRIT 25</t>
  </si>
  <si>
    <t>X 34</t>
  </si>
  <si>
    <r>
      <t xml:space="preserve">(°)    Bij het invullen steeds een komma gebruiken en geen punt achter de eenheden (vb </t>
    </r>
    <r>
      <rPr>
        <b/>
        <sz val="14"/>
        <color indexed="8"/>
        <rFont val="Arial"/>
        <family val="2"/>
      </rPr>
      <t>10,30</t>
    </r>
    <r>
      <rPr>
        <b/>
        <sz val="12"/>
        <color indexed="8"/>
        <rFont val="Arial"/>
        <family val="2"/>
      </rPr>
      <t xml:space="preserve"> is ok en </t>
    </r>
    <r>
      <rPr>
        <b/>
        <sz val="14"/>
        <color indexed="8"/>
        <rFont val="Arial"/>
        <family val="2"/>
      </rPr>
      <t>10.30</t>
    </r>
    <r>
      <rPr>
        <b/>
        <sz val="12"/>
        <color indexed="8"/>
        <rFont val="Arial"/>
        <family val="2"/>
      </rPr>
      <t xml:space="preserve"> niet)</t>
    </r>
  </si>
  <si>
    <r>
      <t xml:space="preserve">LOA - Lengte van het Jacht </t>
    </r>
    <r>
      <rPr>
        <b/>
        <sz val="12"/>
        <rFont val="Arial"/>
        <family val="2"/>
      </rPr>
      <t>(°)</t>
    </r>
  </si>
  <si>
    <r>
      <t xml:space="preserve">B - Breedte van het Jacht </t>
    </r>
    <r>
      <rPr>
        <b/>
        <sz val="12"/>
        <rFont val="Arial"/>
        <family val="2"/>
      </rPr>
      <t>(°)</t>
    </r>
  </si>
  <si>
    <r>
      <t>LWL - Lengte van de waterlijn</t>
    </r>
    <r>
      <rPr>
        <b/>
        <sz val="12"/>
        <rFont val="Arial"/>
        <family val="2"/>
      </rPr>
      <t xml:space="preserve"> (°)</t>
    </r>
  </si>
  <si>
    <r>
      <t>D - diepgang van het schip</t>
    </r>
    <r>
      <rPr>
        <b/>
        <sz val="12"/>
        <rFont val="Arial"/>
        <family val="2"/>
      </rPr>
      <t xml:space="preserve"> (°)</t>
    </r>
  </si>
  <si>
    <t>MA</t>
  </si>
  <si>
    <t>Mast type</t>
  </si>
  <si>
    <t>Carbon mast</t>
  </si>
  <si>
    <t>Soort Mast</t>
  </si>
  <si>
    <t>SPIRIT 425</t>
  </si>
  <si>
    <t>SUN FAST 26</t>
  </si>
  <si>
    <t>CR-4</t>
  </si>
  <si>
    <t>CR-2</t>
  </si>
  <si>
    <t>CR-3</t>
  </si>
  <si>
    <t>CR-6</t>
  </si>
  <si>
    <t>CR-5</t>
  </si>
  <si>
    <t>CR-1</t>
  </si>
  <si>
    <t>BAVARIA 37 new</t>
  </si>
  <si>
    <t>CORBY 35</t>
  </si>
  <si>
    <t>DEFENDER 32</t>
  </si>
  <si>
    <t>ELAN 410</t>
  </si>
  <si>
    <t>ETAP 32S</t>
  </si>
  <si>
    <t>HIERRO KETCH</t>
  </si>
  <si>
    <t>J 92S</t>
  </si>
  <si>
    <t>MOUNT GAY 30</t>
  </si>
  <si>
    <t>OO/BEL1186</t>
  </si>
  <si>
    <t>OO/NED-534</t>
  </si>
  <si>
    <t>ORIYANA 21</t>
  </si>
  <si>
    <t>S&amp;S 38</t>
  </si>
  <si>
    <t>SKAW 26</t>
  </si>
  <si>
    <t>SUN ODYSSEE 44I PERF</t>
  </si>
  <si>
    <t>SUN ODYSSEY 36I</t>
  </si>
  <si>
    <t>SUN ODYSSEY 39I PERF</t>
  </si>
  <si>
    <t>SUN ODYSSEY 49i PERF</t>
  </si>
  <si>
    <t>SUN ODYSSEY 50 DS</t>
  </si>
  <si>
    <t>SWEDEN 42</t>
  </si>
  <si>
    <t>TRINTELLA III</t>
  </si>
  <si>
    <t>X 46</t>
  </si>
  <si>
    <t>X 99 MK2</t>
  </si>
  <si>
    <t>ZS 710</t>
  </si>
  <si>
    <t>1947 F. MULDER</t>
  </si>
  <si>
    <t>A 31</t>
  </si>
  <si>
    <t>BALTIC 42</t>
  </si>
  <si>
    <t>BAVARIA 37</t>
  </si>
  <si>
    <t>BH 36</t>
  </si>
  <si>
    <t>COLIN ARCHER 26</t>
  </si>
  <si>
    <t>DEHLER 34 new design</t>
  </si>
  <si>
    <t>DEHLER 47</t>
  </si>
  <si>
    <t>DINGO 6.5</t>
  </si>
  <si>
    <t>FIRST 35</t>
  </si>
  <si>
    <t>FIRST 35 NEW</t>
  </si>
  <si>
    <t>FRANCHI 28</t>
  </si>
  <si>
    <t>A 35</t>
  </si>
  <si>
    <t>BAVARIA 50</t>
  </si>
  <si>
    <t>Beneteau oceanis 33I perf</t>
  </si>
  <si>
    <t>C&amp;C 25</t>
  </si>
  <si>
    <t>DUFOUR 40 PERF</t>
  </si>
  <si>
    <t>DUFOUR 44 PERF</t>
  </si>
  <si>
    <t>FAURBY 424</t>
  </si>
  <si>
    <t>First Class 12</t>
  </si>
  <si>
    <t>Folkboat Nordic</t>
  </si>
  <si>
    <t>GRAND SURPRISE 7/8</t>
  </si>
  <si>
    <t>GRAND SURPRISE 9/10</t>
  </si>
  <si>
    <t>HANSE 315</t>
  </si>
  <si>
    <t>John Kearney 11m</t>
  </si>
  <si>
    <t>JPK 110</t>
  </si>
  <si>
    <t>OYSTER 545</t>
  </si>
  <si>
    <t>SUN FAST 17</t>
  </si>
  <si>
    <t>SUN FAST 3600</t>
  </si>
  <si>
    <t>SUN ODYSSEE 44I</t>
  </si>
  <si>
    <t>WAARSCHIP 570</t>
  </si>
  <si>
    <t xml:space="preserve">X 37 OD </t>
  </si>
  <si>
    <t>X 40 1m80 keel</t>
  </si>
  <si>
    <t>X 40 2m10 keel</t>
  </si>
  <si>
    <t>X 41 OD</t>
  </si>
  <si>
    <t>X 50</t>
  </si>
  <si>
    <t>GRAND SOLEIL 46</t>
  </si>
  <si>
    <t>HANSE 320</t>
  </si>
  <si>
    <t>HANSE 400</t>
  </si>
  <si>
    <t>IMPALA 31</t>
  </si>
  <si>
    <t>J 40</t>
  </si>
  <si>
    <t>JUPITER 35</t>
  </si>
  <si>
    <t>JV 44</t>
  </si>
  <si>
    <t>KEBA24</t>
  </si>
  <si>
    <t>LUFFE 43</t>
  </si>
  <si>
    <t>MAXI 1050</t>
  </si>
  <si>
    <t>MINITON</t>
  </si>
  <si>
    <t>OCEANIS 282</t>
  </si>
  <si>
    <t>OO/BEL1048</t>
  </si>
  <si>
    <t>OO/BEL3333</t>
  </si>
  <si>
    <t>OO/PLUME D'ANGE</t>
  </si>
  <si>
    <t>OYSTER 43</t>
  </si>
  <si>
    <t>RIVAL 32</t>
  </si>
  <si>
    <t>RIVAL 36</t>
  </si>
  <si>
    <t>SPIRIT 32 PB kiel</t>
  </si>
  <si>
    <t>SUN FAST 35</t>
  </si>
  <si>
    <t>SUN ODYSSEY 45</t>
  </si>
  <si>
    <t>Sun Odyssey 45 DS</t>
  </si>
  <si>
    <t>SWAN45 S&amp;S</t>
  </si>
  <si>
    <t>TEMPO 28</t>
  </si>
  <si>
    <t>TOFINOU 8</t>
  </si>
  <si>
    <t>TRINTELLA 44</t>
  </si>
  <si>
    <t>XC 42</t>
  </si>
  <si>
    <t>XC 45</t>
  </si>
  <si>
    <t>1/2 TON Mader</t>
  </si>
  <si>
    <t>8mod - seaway</t>
  </si>
  <si>
    <t>CORK 1720</t>
  </si>
  <si>
    <t>FIRST 30 JK</t>
  </si>
  <si>
    <t>FRIENDSHIP 35</t>
  </si>
  <si>
    <t>GRAND SOLEIL 40 B&amp;C</t>
  </si>
  <si>
    <t>GRAND SOLEIL 46 B&amp;C</t>
  </si>
  <si>
    <t>HANSE 445</t>
  </si>
  <si>
    <t>JOUET 27</t>
  </si>
  <si>
    <t>Kiwi FC40</t>
  </si>
  <si>
    <t>MAK NINE</t>
  </si>
  <si>
    <t>OO/REGINA</t>
  </si>
  <si>
    <t>OO/Ron holland 50 1979</t>
  </si>
  <si>
    <t>OO/SPOOKSCHIP</t>
  </si>
  <si>
    <t xml:space="preserve">PORT HAMBLE 1959 </t>
  </si>
  <si>
    <t>RASBORA 35</t>
  </si>
  <si>
    <t>RM1200</t>
  </si>
  <si>
    <t>SALONA 37</t>
  </si>
  <si>
    <t>SEASCAPE 18</t>
  </si>
  <si>
    <t>SPIRIT 425S</t>
  </si>
  <si>
    <t xml:space="preserve">SUN ODYSSEY 33I PERF </t>
  </si>
  <si>
    <t>SWAN 45</t>
  </si>
  <si>
    <t>TALING 30</t>
  </si>
  <si>
    <t>XC 50</t>
  </si>
  <si>
    <t>Zonder Spinnaker (let op : code 0 = spi)</t>
  </si>
  <si>
    <t>vaste 3 blad schroef (niet inklapbaar)</t>
  </si>
  <si>
    <t>vaste 2 blad schroef (niet inklapbaar)</t>
  </si>
  <si>
    <t>zonder schroef of een ophaalbare schroef</t>
  </si>
  <si>
    <t>Type jacht</t>
  </si>
  <si>
    <t>sportboat</t>
  </si>
  <si>
    <t>rating &lt;= 15KN true</t>
  </si>
  <si>
    <t>rating &gt;= 15KN true</t>
  </si>
  <si>
    <t>CRUISER</t>
  </si>
  <si>
    <t>Type Jacht</t>
  </si>
  <si>
    <t>Cruiser</t>
  </si>
  <si>
    <t>Racer</t>
  </si>
  <si>
    <t>type jacht</t>
  </si>
  <si>
    <t>TY</t>
  </si>
  <si>
    <t>Daysailer of Sportboat</t>
  </si>
  <si>
    <t xml:space="preserve">2012 = bouwjaar schip  </t>
  </si>
  <si>
    <t xml:space="preserve">2011 = bouwjaar schip  </t>
  </si>
  <si>
    <t xml:space="preserve">2010 = bouwjaar schip  </t>
  </si>
  <si>
    <t xml:space="preserve">2009 = bouwjaar schip  </t>
  </si>
  <si>
    <t xml:space="preserve">2008 = bouwjaar schip  </t>
  </si>
  <si>
    <t xml:space="preserve">2007 = bouwjaar schip  </t>
  </si>
  <si>
    <t xml:space="preserve">2006 = bouwjaar schip  </t>
  </si>
  <si>
    <t xml:space="preserve">2005 = bouwjaar schip  </t>
  </si>
  <si>
    <t xml:space="preserve">2004 = bouwjaar schip  </t>
  </si>
  <si>
    <t xml:space="preserve">2003 = bouwjaar schip  </t>
  </si>
  <si>
    <t xml:space="preserve">2002 = bouwjaar schip  </t>
  </si>
  <si>
    <t xml:space="preserve">2001 = bouwjaar schip  </t>
  </si>
  <si>
    <t xml:space="preserve">2000 = bouwjaar schip  </t>
  </si>
  <si>
    <t xml:space="preserve">1999 = bouwjaar schip  </t>
  </si>
  <si>
    <t xml:space="preserve">1998 = bouwjaar schip  </t>
  </si>
  <si>
    <t xml:space="preserve">1997 = bouwjaar schip  </t>
  </si>
  <si>
    <t xml:space="preserve">1996 = bouwjaar schip  </t>
  </si>
  <si>
    <t xml:space="preserve">1995 = bouwjaar schip  </t>
  </si>
  <si>
    <t xml:space="preserve">1994 = bouwjaar schip  </t>
  </si>
  <si>
    <t xml:space="preserve">1993 = bouwjaar schip  </t>
  </si>
  <si>
    <t xml:space="preserve">1992 = bouwjaar schip  </t>
  </si>
  <si>
    <t xml:space="preserve">1991 = bouwjaar schip  </t>
  </si>
  <si>
    <t xml:space="preserve">1990 = bouwjaar schip  </t>
  </si>
  <si>
    <t xml:space="preserve">1989 = bouwjaar schip  </t>
  </si>
  <si>
    <t xml:space="preserve">1988 = bouwjaar schip  </t>
  </si>
  <si>
    <t xml:space="preserve">1987 = bouwjaar schip  </t>
  </si>
  <si>
    <t xml:space="preserve">1986 = bouwjaar schip  </t>
  </si>
  <si>
    <t xml:space="preserve">1985 = bouwjaar schip  </t>
  </si>
  <si>
    <t xml:space="preserve">1984 = bouwjaar schip  </t>
  </si>
  <si>
    <t xml:space="preserve">1983 = bouwjaar schip  </t>
  </si>
  <si>
    <t xml:space="preserve">1982 = bouwjaar schip  </t>
  </si>
  <si>
    <t xml:space="preserve">1981 = bouwjaar schip  </t>
  </si>
  <si>
    <t xml:space="preserve">1980 = bouwjaar schip  </t>
  </si>
  <si>
    <t xml:space="preserve">1979 = bouwjaar schip  </t>
  </si>
  <si>
    <t xml:space="preserve">1978 = bouwjaar schip  </t>
  </si>
  <si>
    <t xml:space="preserve">1977 = bouwjaar schip  </t>
  </si>
  <si>
    <t xml:space="preserve">1976 = bouwjaar schip  </t>
  </si>
  <si>
    <t xml:space="preserve">1975 = bouwjaar schip  </t>
  </si>
  <si>
    <t xml:space="preserve">1974 = bouwjaar schip  </t>
  </si>
  <si>
    <t xml:space="preserve">1973 = bouwjaar schip  </t>
  </si>
  <si>
    <t xml:space="preserve">    Bakstagen</t>
  </si>
  <si>
    <t xml:space="preserve">1972 = bouwjaar schip  </t>
  </si>
  <si>
    <t xml:space="preserve">1971 = bouwjaar schip  </t>
  </si>
  <si>
    <t xml:space="preserve">1970 = bouwjaar schip  </t>
  </si>
  <si>
    <t xml:space="preserve">1969 = bouwjaar schip  </t>
  </si>
  <si>
    <t xml:space="preserve">1968 = bouwjaar schip  </t>
  </si>
  <si>
    <t xml:space="preserve">1967 = bouwjaar schip  </t>
  </si>
  <si>
    <t xml:space="preserve">1966 = bouwjaar schip  </t>
  </si>
  <si>
    <t xml:space="preserve">1965 = bouwjaar schip  </t>
  </si>
  <si>
    <t xml:space="preserve">1964 = bouwjaar schip  </t>
  </si>
  <si>
    <t xml:space="preserve">1963 = bouwjaar schip  </t>
  </si>
  <si>
    <t xml:space="preserve">1962 = bouwjaar schip  </t>
  </si>
  <si>
    <t xml:space="preserve">1961 = bouwjaar schip  </t>
  </si>
  <si>
    <t xml:space="preserve">1960 = bouwjaar schip  </t>
  </si>
  <si>
    <t xml:space="preserve">1959 = bouwjaar schip  </t>
  </si>
  <si>
    <t xml:space="preserve">1958 = bouwjaar schip  </t>
  </si>
  <si>
    <t xml:space="preserve">1957 = bouwjaar schip  </t>
  </si>
  <si>
    <t xml:space="preserve">1956 = bouwjaar schip  </t>
  </si>
  <si>
    <t xml:space="preserve">1955 = bouwjaar schip  </t>
  </si>
  <si>
    <t xml:space="preserve">1954 = bouwjaar schip  </t>
  </si>
  <si>
    <t xml:space="preserve">1953 = bouwjaar schip  </t>
  </si>
  <si>
    <t xml:space="preserve">1952 = bouwjaar schip  </t>
  </si>
  <si>
    <t xml:space="preserve">1951 = bouwjaar schip  </t>
  </si>
  <si>
    <t>ouder dan 1950</t>
  </si>
  <si>
    <t>Grootzeil area</t>
  </si>
  <si>
    <t>RM</t>
  </si>
  <si>
    <t xml:space="preserve">         Schroef</t>
  </si>
  <si>
    <t>Bouwjaar Jacht</t>
  </si>
  <si>
    <t>TYP</t>
  </si>
  <si>
    <t>VER</t>
  </si>
  <si>
    <t>Diepkiel uitvoering - RACE uitvoering</t>
  </si>
  <si>
    <t>Kortkiel uitvoering - BASIS uitvoering</t>
  </si>
  <si>
    <t>Alu mast</t>
  </si>
  <si>
    <t>Houten mast</t>
  </si>
  <si>
    <t>Soort Kiel</t>
  </si>
  <si>
    <t>bakstagen</t>
  </si>
  <si>
    <t>alle stoffen</t>
  </si>
  <si>
    <t>één enkele bovendekse rolfok &gt;= 130% of stormzeil (onderdeks = groef)</t>
  </si>
  <si>
    <t>1/2 TON CONTENTION</t>
  </si>
  <si>
    <t>1/2 TON JOUBERT</t>
  </si>
  <si>
    <t>100 KWADRAAT</t>
  </si>
  <si>
    <t>11 M ONE DESIGN</t>
  </si>
  <si>
    <t>1T CARTER 70</t>
  </si>
  <si>
    <t>3/4 TON BRIAND</t>
  </si>
  <si>
    <t>8M J1</t>
  </si>
  <si>
    <t>ACHILLES 24</t>
  </si>
  <si>
    <t>AGRION VK</t>
  </si>
  <si>
    <t>AGRION ZW</t>
  </si>
  <si>
    <t>AKELA 33</t>
  </si>
  <si>
    <t>AKELA 50</t>
  </si>
  <si>
    <t>ALBIN SINGOALLA</t>
  </si>
  <si>
    <t>ALBIN STRATUS</t>
  </si>
  <si>
    <t>ALC 35</t>
  </si>
  <si>
    <t>ALOA</t>
  </si>
  <si>
    <t>ALOA 21</t>
  </si>
  <si>
    <t>ALOA 23</t>
  </si>
  <si>
    <t>ALOA 23 R</t>
  </si>
  <si>
    <t>ALOA 27</t>
  </si>
  <si>
    <t>ALPA 740</t>
  </si>
  <si>
    <t>ALPA 800</t>
  </si>
  <si>
    <t>ALPA 950</t>
  </si>
  <si>
    <t>ALPA A9</t>
  </si>
  <si>
    <t>ALPHA</t>
  </si>
  <si>
    <t>AMEL SHARKI</t>
  </si>
  <si>
    <t>Diepte kiel (meter)</t>
  </si>
  <si>
    <t>AMETHYST 27</t>
  </si>
  <si>
    <t>AMPHORA</t>
  </si>
  <si>
    <t>AN 24</t>
  </si>
  <si>
    <t>AN 24B</t>
  </si>
  <si>
    <t>AN 25</t>
  </si>
  <si>
    <t>AN 25 MK2</t>
  </si>
  <si>
    <t>ANITRA</t>
  </si>
  <si>
    <t>APHRODITE 101</t>
  </si>
  <si>
    <t>APOCALYPSE</t>
  </si>
  <si>
    <t>AQUAVIT</t>
  </si>
  <si>
    <t>AQUILA</t>
  </si>
  <si>
    <t>ARCACHONAIS</t>
  </si>
  <si>
    <t>ARCADIA</t>
  </si>
  <si>
    <t>ARCONA 38</t>
  </si>
  <si>
    <t>ARCONA 38 7/8</t>
  </si>
  <si>
    <t>ARCONA 38 7/8 WK</t>
  </si>
  <si>
    <t>ARMAGNAC</t>
  </si>
  <si>
    <t>ARPEGE GTE</t>
  </si>
  <si>
    <t>ARPEGE MK1</t>
  </si>
  <si>
    <t>ARPEGE MK2</t>
  </si>
  <si>
    <t>ARPEGE MK2 nospi</t>
  </si>
  <si>
    <t>ARPEGE PTE</t>
  </si>
  <si>
    <t>ATHENA 34</t>
  </si>
  <si>
    <t>ATLANTIDE</t>
  </si>
  <si>
    <t>B 31</t>
  </si>
  <si>
    <t>BAHIA 22</t>
  </si>
  <si>
    <t>BALTIC 37</t>
  </si>
  <si>
    <t>BALTIC 40</t>
  </si>
  <si>
    <t>BALTIC 43</t>
  </si>
  <si>
    <t>BANNER 41</t>
  </si>
  <si>
    <t>BARACUDA</t>
  </si>
  <si>
    <t>BARACUDA SADLER</t>
  </si>
  <si>
    <t>BAVARIA 37 SK</t>
  </si>
  <si>
    <t>BAVARIA 39</t>
  </si>
  <si>
    <t>BAVARIA 390</t>
  </si>
  <si>
    <t>BAVARIA 40</t>
  </si>
  <si>
    <t>BAVARIA 410</t>
  </si>
  <si>
    <t>BAVARIA 44 SK</t>
  </si>
  <si>
    <t>BECKER 27</t>
  </si>
  <si>
    <t>BENETEAU 25</t>
  </si>
  <si>
    <t>BENETEAU 25 nospi</t>
  </si>
  <si>
    <t>Beneteau Clipper 473</t>
  </si>
  <si>
    <t>Beneteau oceanis 34 new</t>
  </si>
  <si>
    <t>BLUE CHARM</t>
  </si>
  <si>
    <t>BRIES</t>
  </si>
  <si>
    <t>BRIO</t>
  </si>
  <si>
    <t>BRISE DE MER 34</t>
  </si>
  <si>
    <t>BULLIT</t>
  </si>
  <si>
    <t>C&amp;C 27</t>
  </si>
  <si>
    <t>C&amp;C 33</t>
  </si>
  <si>
    <t>C&amp;C 36</t>
  </si>
  <si>
    <t>C&amp;C 38</t>
  </si>
  <si>
    <t>C&amp;N 51</t>
  </si>
  <si>
    <t>CALIFE</t>
  </si>
  <si>
    <t>CAP D'AIL</t>
  </si>
  <si>
    <t>CARENA 32</t>
  </si>
  <si>
    <t>CARIBBEAN 40</t>
  </si>
  <si>
    <t>CARTER 3/4 T</t>
  </si>
  <si>
    <t>CARTER 30</t>
  </si>
  <si>
    <t>CARTER 301</t>
  </si>
  <si>
    <t>CARTER 33</t>
  </si>
  <si>
    <t>CARTER 37</t>
  </si>
  <si>
    <t>CARTER 37 GEN150</t>
  </si>
  <si>
    <t>CARTER 37 GEN170</t>
  </si>
  <si>
    <t>CARTER 39</t>
  </si>
  <si>
    <t>CARTER 43</t>
  </si>
  <si>
    <t>CARTER DINGBAT</t>
  </si>
  <si>
    <t>CATALINA 270</t>
  </si>
  <si>
    <t>CATALINA 34 DK GM</t>
  </si>
  <si>
    <t xml:space="preserve">CATALINA 34 KK </t>
  </si>
  <si>
    <t xml:space="preserve">CATALINA 34 WK </t>
  </si>
  <si>
    <t>CATALINA 36</t>
  </si>
  <si>
    <t>CENTURION</t>
  </si>
  <si>
    <t>CENTURION 36 GTE</t>
  </si>
  <si>
    <t>CENTURION 36 PTE</t>
  </si>
  <si>
    <t>Centurion 41s</t>
  </si>
  <si>
    <t>CENTURION 47</t>
  </si>
  <si>
    <t>CENTURION 48 S</t>
  </si>
  <si>
    <t>CHALLENGER 25</t>
  </si>
  <si>
    <t>CHALLENGER BRAVO</t>
  </si>
  <si>
    <t>CHALLENGER EUROP</t>
  </si>
  <si>
    <t>CHALLENGER SCOUT</t>
  </si>
  <si>
    <t>CHANCE 32</t>
  </si>
  <si>
    <t>CHANCE 33</t>
  </si>
  <si>
    <t>CHANCE 37</t>
  </si>
  <si>
    <t>CHERGUI</t>
  </si>
  <si>
    <t>CLASSIC YACHT</t>
  </si>
  <si>
    <t>CLASSIC YAWL</t>
  </si>
  <si>
    <t>CLUB 86</t>
  </si>
  <si>
    <t>CLUB 86 JUP</t>
  </si>
  <si>
    <t>COBRA 700</t>
  </si>
  <si>
    <t>COCO 6.5</t>
  </si>
  <si>
    <t>COCO MT</t>
  </si>
  <si>
    <t>COCO Std</t>
  </si>
  <si>
    <t>COGNAC</t>
  </si>
  <si>
    <t>COLIN ARCHER 38</t>
  </si>
  <si>
    <t>COMET 11</t>
  </si>
  <si>
    <t>COMET 11 PLUS</t>
  </si>
  <si>
    <t>COMET 12</t>
  </si>
  <si>
    <t>COMET 700</t>
  </si>
  <si>
    <t>COMET 850</t>
  </si>
  <si>
    <t>COMFORTINA 38</t>
  </si>
  <si>
    <t>COMFORTINA 42</t>
  </si>
  <si>
    <t>COMMANDER 31</t>
  </si>
  <si>
    <t>COMMERAAL</t>
  </si>
  <si>
    <t>COMPROMIS 7.2</t>
  </si>
  <si>
    <t>COMPROMIS 999</t>
  </si>
  <si>
    <t>CONCORD 45</t>
  </si>
  <si>
    <t>CONTESSA 25</t>
  </si>
  <si>
    <t>CONTESSA 28</t>
  </si>
  <si>
    <t>CONTESSA 34</t>
  </si>
  <si>
    <t>CONTEST 25</t>
  </si>
  <si>
    <t>CONTEST 28</t>
  </si>
  <si>
    <t>CONTEST 29</t>
  </si>
  <si>
    <t>CONTEST 30</t>
  </si>
  <si>
    <t>CONTEST 31</t>
  </si>
  <si>
    <t>CONTEST 31 HT</t>
  </si>
  <si>
    <t>CONTEST 32</t>
  </si>
  <si>
    <t>CONTEST 33</t>
  </si>
  <si>
    <t>CONTEST 34</t>
  </si>
  <si>
    <t>CONTEST 35 S</t>
  </si>
  <si>
    <t>CONTEST 36 KETCH</t>
  </si>
  <si>
    <t>CONTEST 36 S</t>
  </si>
  <si>
    <t>CONTEST 36 SLOOP</t>
  </si>
  <si>
    <t>CONTEST 41 KETCH</t>
  </si>
  <si>
    <t>CONTEST 41 SLOOP</t>
  </si>
  <si>
    <t>CONTEST 43</t>
  </si>
  <si>
    <t>CONTEST 45 new</t>
  </si>
  <si>
    <t>CONTEST 46</t>
  </si>
  <si>
    <t>CONTRAST 33</t>
  </si>
  <si>
    <t>CONTRAST 36</t>
  </si>
  <si>
    <t>CONTRAST 362</t>
  </si>
  <si>
    <t>CORAL 40</t>
  </si>
  <si>
    <t>BENETEAU SENSE 43</t>
  </si>
  <si>
    <t>Bianca 107</t>
  </si>
  <si>
    <t>Dehler 33</t>
  </si>
  <si>
    <t>DUFOUR 36 performance</t>
  </si>
  <si>
    <t>FIRST 40 new</t>
  </si>
  <si>
    <t>GIB SEA PLUS 80</t>
  </si>
  <si>
    <t>GRAND SOLEIL 37 B&amp;C</t>
  </si>
  <si>
    <t>GRAND SOLEIL 43 OT / DK 270</t>
  </si>
  <si>
    <t>Marsvin 22</t>
  </si>
  <si>
    <t>MOUNT GAY 30 /modif dene</t>
  </si>
  <si>
    <t>POGO 12,5</t>
  </si>
  <si>
    <t>POGO 30</t>
  </si>
  <si>
    <t>Rogers 36</t>
  </si>
  <si>
    <t>Solaris one 37</t>
  </si>
  <si>
    <t>SUN FAST 3200</t>
  </si>
  <si>
    <t>Sun Odyssey 29,2</t>
  </si>
  <si>
    <t>SUN ODYSSEY 33I</t>
  </si>
  <si>
    <t>SWAN 44 S&amp;S MODIFIED</t>
  </si>
  <si>
    <t>Tarentelle</t>
  </si>
  <si>
    <t>WINNER 9.5 DK</t>
  </si>
  <si>
    <t>CORNISH CRABBER</t>
  </si>
  <si>
    <t>CORRIBEE</t>
  </si>
  <si>
    <t>CS 40</t>
  </si>
  <si>
    <t>CUMULANT I</t>
  </si>
  <si>
    <t>Cyclades Beneteau 50</t>
  </si>
  <si>
    <t>DAIMIO</t>
  </si>
  <si>
    <t>DAYDREAM</t>
  </si>
  <si>
    <t>DAYDREAM 300 BQ</t>
  </si>
  <si>
    <t>DAYDREAM 300 PTE</t>
  </si>
  <si>
    <t>DB 1</t>
  </si>
  <si>
    <t>DC 20</t>
  </si>
  <si>
    <t>DEB 33</t>
  </si>
  <si>
    <t>DEHLER 28</t>
  </si>
  <si>
    <t>DEHLER 28 S</t>
  </si>
  <si>
    <t>DEHLER 29 GTE</t>
  </si>
  <si>
    <t>DEHLER 29 new 2007</t>
  </si>
  <si>
    <t>DEHLER 29 PTE</t>
  </si>
  <si>
    <t>DEHLER 31</t>
  </si>
  <si>
    <t>DEHLER 31 DK</t>
  </si>
  <si>
    <t>DEHLER 31 KK</t>
  </si>
  <si>
    <t>DEHLER 32 new design</t>
  </si>
  <si>
    <t>DEHLER 34 /87,88</t>
  </si>
  <si>
    <t>DEHLER 35 new 2007</t>
  </si>
  <si>
    <t>DEHLER 36 SQ</t>
  </si>
  <si>
    <t>DEHLER 37 CRUISING</t>
  </si>
  <si>
    <t>DEHLER 37 CRUISING SK</t>
  </si>
  <si>
    <t>DEHLER 37 CWS</t>
  </si>
  <si>
    <t>DEHLER 37 DB</t>
  </si>
  <si>
    <t>DEHLER 38 CRUISER</t>
  </si>
  <si>
    <t>DEHLER 39</t>
  </si>
  <si>
    <t>DEHLER 41</t>
  </si>
  <si>
    <t>DEHLER 41 CR</t>
  </si>
  <si>
    <t>DEHLER 44 R</t>
  </si>
  <si>
    <t>DEHLER 44 SQ</t>
  </si>
  <si>
    <t>DELANTA 80</t>
  </si>
  <si>
    <t>DELPH 32</t>
  </si>
  <si>
    <t>DJINN 22</t>
  </si>
  <si>
    <t>DJINN 26</t>
  </si>
  <si>
    <t>DRAGON NoSpi</t>
  </si>
  <si>
    <t>DRIFTER 25</t>
  </si>
  <si>
    <t>DRIFTER 25IB</t>
  </si>
  <si>
    <t>DUBOIS 44</t>
  </si>
  <si>
    <t>DUETTA 86</t>
  </si>
  <si>
    <t>DUFOUR 1800</t>
  </si>
  <si>
    <t>DUFOUR 24</t>
  </si>
  <si>
    <t>DUFOUR 27</t>
  </si>
  <si>
    <t>DUFOUR 28 J</t>
  </si>
  <si>
    <t>DUFOUR 2800CS</t>
  </si>
  <si>
    <t>DUFOUR 29 GTE</t>
  </si>
  <si>
    <t>DUFOUR 29 PTE</t>
  </si>
  <si>
    <t>DUFOUR 30</t>
  </si>
  <si>
    <t>DUFOUR 31</t>
  </si>
  <si>
    <t>DUFOUR 34 /03 GTE</t>
  </si>
  <si>
    <t>DUFOUR 34 /03 PTE</t>
  </si>
  <si>
    <t>DUFOUR 35 CLASSIC GTE</t>
  </si>
  <si>
    <t>DUFOUR 35 CLASSIC PTE</t>
  </si>
  <si>
    <t>DUFOUR 36 CLASSIC GTE</t>
  </si>
  <si>
    <t>DUFOUR 36 CLASSIC PTE</t>
  </si>
  <si>
    <t>DUFOUR 3800</t>
  </si>
  <si>
    <t>DUFOUR 39</t>
  </si>
  <si>
    <t>DUFOUR 39 E GTE</t>
  </si>
  <si>
    <t>DUFOUR 42</t>
  </si>
  <si>
    <t>DUFOUR A 9000</t>
  </si>
  <si>
    <t>DUFOUR ARPE. MK2</t>
  </si>
  <si>
    <t>DUFOUR SAFARI</t>
  </si>
  <si>
    <t>Dullia 25</t>
  </si>
  <si>
    <t>DUNDEE</t>
  </si>
  <si>
    <t>DYNAMIC 2000</t>
  </si>
  <si>
    <t>DYNAMIC 35</t>
  </si>
  <si>
    <t>DYNAMIC 35 RC</t>
  </si>
  <si>
    <t>E-BOAT</t>
  </si>
  <si>
    <t>EDEL 4</t>
  </si>
  <si>
    <t>EDEL 6/660 GTE</t>
  </si>
  <si>
    <t>EDEL 660</t>
  </si>
  <si>
    <t>EDEL 820</t>
  </si>
  <si>
    <t>Egeyat 40 DS</t>
  </si>
  <si>
    <t>ELAN 295</t>
  </si>
  <si>
    <t>ELAN 31 /03 DK giet</t>
  </si>
  <si>
    <t>ELAN 31 /03 DK lood</t>
  </si>
  <si>
    <t>ELAN 31 /03 SK</t>
  </si>
  <si>
    <t>ELAN 37 DK</t>
  </si>
  <si>
    <t>ELAN 37 giet</t>
  </si>
  <si>
    <t>ELAN 37 lood</t>
  </si>
  <si>
    <t>ELAN 40 DK</t>
  </si>
  <si>
    <t>ELAN 40 K giet</t>
  </si>
  <si>
    <t>ELAN 40 K lood</t>
  </si>
  <si>
    <t>ELAN 40 SK</t>
  </si>
  <si>
    <t>ELAN 400 DK</t>
  </si>
  <si>
    <t>ELAN 43</t>
  </si>
  <si>
    <t>ELAN 43 /04 DK</t>
  </si>
  <si>
    <t>ELAN 43 /04 SK</t>
  </si>
  <si>
    <t>ELAN 45 DK</t>
  </si>
  <si>
    <t>ELAN 45 SK</t>
  </si>
  <si>
    <t>ELIZABETHAN 29</t>
  </si>
  <si>
    <t>ELIZABETHAN 30</t>
  </si>
  <si>
    <t>ENKA 36</t>
  </si>
  <si>
    <t>EOLIA</t>
  </si>
  <si>
    <t>ESCAPADE</t>
  </si>
  <si>
    <t>ESPACE 1000</t>
  </si>
  <si>
    <t>ESPACE 1100</t>
  </si>
  <si>
    <t>ESPACE 1300</t>
  </si>
  <si>
    <t>ESPACE 800</t>
  </si>
  <si>
    <t>ESPACE 990</t>
  </si>
  <si>
    <t>ETAP 20</t>
  </si>
  <si>
    <t>ETAP 21I TK</t>
  </si>
  <si>
    <t>ETAP 22</t>
  </si>
  <si>
    <t>ETAP 22i</t>
  </si>
  <si>
    <t>ETAP 23</t>
  </si>
  <si>
    <t>ETAP 23I</t>
  </si>
  <si>
    <t>ETAP 23IL</t>
  </si>
  <si>
    <t>ETAP 24I</t>
  </si>
  <si>
    <t>ETAP 24I TK</t>
  </si>
  <si>
    <t>ETAP 24I TK GEN</t>
  </si>
  <si>
    <t>ETAP 26</t>
  </si>
  <si>
    <t>ETAP 26I</t>
  </si>
  <si>
    <t>ETAP 32I</t>
  </si>
  <si>
    <t>EVASION 22</t>
  </si>
  <si>
    <t>EVASION 36</t>
  </si>
  <si>
    <t>EVOLUTION 26</t>
  </si>
  <si>
    <t>EXPRESS 44</t>
  </si>
  <si>
    <t>EXPRESS 600</t>
  </si>
  <si>
    <t>EXTRA PAULETTE</t>
  </si>
  <si>
    <t xml:space="preserve">  Grootzeil type</t>
  </si>
  <si>
    <t>Masthead gennaker met Boegspriet &gt; 0,5m voor de voorstag of gennaker is overmaats (SF&gt; 200% J)</t>
  </si>
  <si>
    <t>met groefsysteem ook rolfok &lt; 130%</t>
  </si>
  <si>
    <t xml:space="preserve">2013 = bouwjaar schip  </t>
  </si>
  <si>
    <t xml:space="preserve">2014 = bouwjaar schip  </t>
  </si>
  <si>
    <t xml:space="preserve">2015 = bouwjaar schip  </t>
  </si>
  <si>
    <t>Eyetgat 40 DS</t>
  </si>
  <si>
    <t>EYGHTENE 24</t>
  </si>
  <si>
    <t>FANTASIA</t>
  </si>
  <si>
    <t>FANTASIA D</t>
  </si>
  <si>
    <t>FARR 727</t>
  </si>
  <si>
    <t>FEELING 1040</t>
  </si>
  <si>
    <t>FEELING 1040 PTE</t>
  </si>
  <si>
    <t>FEELING 1040 Q PLOMB</t>
  </si>
  <si>
    <t>FEELING 1100 GM</t>
  </si>
  <si>
    <t>FEELING 1100 PM</t>
  </si>
  <si>
    <t>FEELING 1350 GTE</t>
  </si>
  <si>
    <t>FEELING 1350 PTE</t>
  </si>
  <si>
    <t>FEELING 1350 RAC</t>
  </si>
  <si>
    <t>FEELING 1350 RACING</t>
  </si>
  <si>
    <t>FEELING 226 D</t>
  </si>
  <si>
    <t>FEELING 286 GTE</t>
  </si>
  <si>
    <t>FEELING 286 PTE</t>
  </si>
  <si>
    <t>FEELING 286 SP GTE</t>
  </si>
  <si>
    <t>FEELING 286 SP PTE</t>
  </si>
  <si>
    <t>FEELING 286 SPEC</t>
  </si>
  <si>
    <t>FEELING 326 D</t>
  </si>
  <si>
    <t>FEELING 326 GTE</t>
  </si>
  <si>
    <t>FEELING 326 PTE</t>
  </si>
  <si>
    <t>FEELING 346</t>
  </si>
  <si>
    <t>FEELING 346 D</t>
  </si>
  <si>
    <t>FEELING 346 GTE</t>
  </si>
  <si>
    <t>FEELING 346 PTE</t>
  </si>
  <si>
    <t>FEELING 39</t>
  </si>
  <si>
    <t>FEELING 416</t>
  </si>
  <si>
    <t>FEELING 416 DI</t>
  </si>
  <si>
    <t>FEELING 416 Q</t>
  </si>
  <si>
    <t>FEELING 426</t>
  </si>
  <si>
    <t>FEELING 446 GTE</t>
  </si>
  <si>
    <t>FEELING 446 PTE</t>
  </si>
  <si>
    <t>FEELING 486</t>
  </si>
  <si>
    <t>FEELING 720 DL</t>
  </si>
  <si>
    <t>FEELING 720 Q</t>
  </si>
  <si>
    <t>FEELING 850</t>
  </si>
  <si>
    <t>FEELING 850 CLUB</t>
  </si>
  <si>
    <t>FEELING 850 D</t>
  </si>
  <si>
    <t>FEELING 850 RAC</t>
  </si>
  <si>
    <t>FEELING 850 SP</t>
  </si>
  <si>
    <t>FEELING 920</t>
  </si>
  <si>
    <t>FEELING 920 DL</t>
  </si>
  <si>
    <t>FEELING 920 GTE</t>
  </si>
  <si>
    <t>FEELING 920 S</t>
  </si>
  <si>
    <t>FEELING 960</t>
  </si>
  <si>
    <t>FEELING 960 GTE</t>
  </si>
  <si>
    <t>FEELING 960 PTE</t>
  </si>
  <si>
    <t>FEELING DI 29</t>
  </si>
  <si>
    <t>FELLOWSHIP 27</t>
  </si>
  <si>
    <t>FELUCA KORNATI</t>
  </si>
  <si>
    <t>FERIA 9M</t>
  </si>
  <si>
    <t>FF 110</t>
  </si>
  <si>
    <t>FF 35</t>
  </si>
  <si>
    <t>FF 65</t>
  </si>
  <si>
    <t>FIGARO SOLO</t>
  </si>
  <si>
    <t>FINNGULF 33</t>
  </si>
  <si>
    <t>FINNGULF 335</t>
  </si>
  <si>
    <t>FINNGULF 36 SK</t>
  </si>
  <si>
    <t>FINNGULF 391</t>
  </si>
  <si>
    <t>FINNGULF 391 SK</t>
  </si>
  <si>
    <t>FINNGULF 41 RACING DK</t>
  </si>
  <si>
    <t>FINNGULF 41 RACING SK</t>
  </si>
  <si>
    <t>FINNGULF 41 SK</t>
  </si>
  <si>
    <t>FIRST 21.7</t>
  </si>
  <si>
    <t>FIRST 210</t>
  </si>
  <si>
    <t>FIRST 210/211</t>
  </si>
  <si>
    <t>FIRST 22 Q</t>
  </si>
  <si>
    <t>FIRST 22 QR</t>
  </si>
  <si>
    <t>FIRST 235 Q</t>
  </si>
  <si>
    <t>FIRST 235 QR</t>
  </si>
  <si>
    <t>FIRST 24 Q</t>
  </si>
  <si>
    <t>FIRST 24 QR</t>
  </si>
  <si>
    <t>FIRST 25</t>
  </si>
  <si>
    <t>FIRST 25 Q</t>
  </si>
  <si>
    <t>FIRST 25 QR</t>
  </si>
  <si>
    <t>FIRST 25,7</t>
  </si>
  <si>
    <t>FIRST 26 QR</t>
  </si>
  <si>
    <t>FIRST 260</t>
  </si>
  <si>
    <t>FIRST 260 SPIRIT</t>
  </si>
  <si>
    <t>FIRST 260 SPIRIT D</t>
  </si>
  <si>
    <t>FIRST 260 SPIRIT Q</t>
  </si>
  <si>
    <t>FIRST 265 GTE</t>
  </si>
  <si>
    <t>FIRST 265 PTE</t>
  </si>
  <si>
    <t>FIRST 27 GTE</t>
  </si>
  <si>
    <t>FIRST 27 PTE</t>
  </si>
  <si>
    <t>FIRST 29 PTE</t>
  </si>
  <si>
    <t>FIRST 30</t>
  </si>
  <si>
    <t>FIRST 30 E</t>
  </si>
  <si>
    <t>FIRST 30 ES</t>
  </si>
  <si>
    <t>FIRST 30 LEAD</t>
  </si>
  <si>
    <t>FIRST 305 PTE</t>
  </si>
  <si>
    <t>FIRST 30E GTE</t>
  </si>
  <si>
    <t>FIRST 30E PTE</t>
  </si>
  <si>
    <t>FIRST 30ES</t>
  </si>
  <si>
    <t>FIRST 310</t>
  </si>
  <si>
    <t>FIRST 310 GTE</t>
  </si>
  <si>
    <t>FIRST 310S GTE</t>
  </si>
  <si>
    <t>FIRST 310S PTE</t>
  </si>
  <si>
    <t>FIRST 32 S</t>
  </si>
  <si>
    <t>FIRST 325 PTE</t>
  </si>
  <si>
    <t>FIRST 32S5 FONTE</t>
  </si>
  <si>
    <t>FIRST 32S5 WING</t>
  </si>
  <si>
    <t>FIRST 345</t>
  </si>
  <si>
    <t>FIRST 345 GTE</t>
  </si>
  <si>
    <t>FIRST 345 PTE</t>
  </si>
  <si>
    <t>FIRST 345 S</t>
  </si>
  <si>
    <t>FIRST 35 PTE</t>
  </si>
  <si>
    <t>FIRST 375 GTE</t>
  </si>
  <si>
    <t>FIRST 375 S GTE</t>
  </si>
  <si>
    <t>FIRST 375 S PTE</t>
  </si>
  <si>
    <t>FIRST 38</t>
  </si>
  <si>
    <t>FIRST 38S5</t>
  </si>
  <si>
    <t>HANSE 495</t>
  </si>
  <si>
    <t>Harmony 34</t>
  </si>
  <si>
    <t>J 109</t>
  </si>
  <si>
    <t>J 111</t>
  </si>
  <si>
    <t>J 122</t>
  </si>
  <si>
    <t>J 125</t>
  </si>
  <si>
    <t>J 33</t>
  </si>
  <si>
    <t>MINIBEE 106</t>
  </si>
  <si>
    <t>OO/ VIVERE VENTO</t>
  </si>
  <si>
    <t>OO/DB1 Proto</t>
  </si>
  <si>
    <t>OO/Jarallella</t>
  </si>
  <si>
    <t>PUPPETEER 31</t>
  </si>
  <si>
    <t>S&amp;S 1973 1/4 ton</t>
  </si>
  <si>
    <t>SCANMAR 40</t>
  </si>
  <si>
    <t>Sun Oddesey performance 45</t>
  </si>
  <si>
    <t>SUN ODYSSEY 45,2</t>
  </si>
  <si>
    <t>SWAN 44 S&amp;S</t>
  </si>
  <si>
    <t>WAARSCHIP 10,10</t>
  </si>
  <si>
    <t>X 412 MKII</t>
  </si>
  <si>
    <t>XP 33</t>
  </si>
  <si>
    <t>Carbon versterkte zeilen</t>
  </si>
  <si>
    <t>niet-overmaats (oppervlakte grootzeil&lt;P*E*0,575)</t>
  </si>
  <si>
    <t>overmaats (oppervlakte grootzeil&gt;P*E*0,575)</t>
  </si>
  <si>
    <t>geen bakstagen</t>
  </si>
  <si>
    <t>type bakstag</t>
  </si>
  <si>
    <t>BA</t>
  </si>
  <si>
    <t>Boegspriet &gt; 0,5m voor de voorstag en gennaker is niet overmaats (SF&lt;200%J)</t>
  </si>
  <si>
    <t>overmaatse spi (SMW&gt;180%J) of masthead spi - overmaatse gennaker (SF&gt; 200%J) met boegspriet &lt;=0,5m</t>
  </si>
  <si>
    <t>één enkele Spinnaker (SMW&lt;=180%J) of Gennaker (SF&lt;=200%J) zonder boegspriet</t>
  </si>
  <si>
    <t>Boegspriet &lt;= 0,5m voor de voorstag en gennaker is niet overmaats (SF &lt;= 200% J maat)</t>
  </si>
  <si>
    <t>BS</t>
  </si>
  <si>
    <t>COMFORTINA 35</t>
  </si>
  <si>
    <t>FIRST 300 SPIRIT /Beau Bateau</t>
  </si>
  <si>
    <t>FRANS MAAS daysailer 9m</t>
  </si>
  <si>
    <t>FURIA 44</t>
  </si>
  <si>
    <t>J 97</t>
  </si>
  <si>
    <t xml:space="preserve">ONE TON CUP J&amp;V </t>
  </si>
  <si>
    <t>OYSTER 41 fract one off</t>
  </si>
  <si>
    <t>SCAMPI MK1</t>
  </si>
  <si>
    <t>SJAS 27</t>
  </si>
  <si>
    <t>SPIRIT 36 DK</t>
  </si>
  <si>
    <t>STERN 33</t>
  </si>
  <si>
    <t>SUN ODYSSEY 379</t>
  </si>
  <si>
    <t>WAUQUIEZ CENTURION 45S</t>
  </si>
  <si>
    <t>Ontwerper + omschrijf versie uitvoering schip</t>
  </si>
  <si>
    <t xml:space="preserve">                    Genua type</t>
  </si>
  <si>
    <t>Niet van toepassing</t>
  </si>
  <si>
    <t>MK1</t>
  </si>
  <si>
    <t>MK2</t>
  </si>
  <si>
    <t>uitvoering schip</t>
  </si>
  <si>
    <t>CO</t>
  </si>
  <si>
    <t xml:space="preserve">Uitvoering                        </t>
  </si>
  <si>
    <t>opmerking zeiler bij "Uitvoering" indien nodig …</t>
  </si>
  <si>
    <t>One Off (kiel aangepast,aangepaste racemast,verstaging info geven hieronder)</t>
  </si>
  <si>
    <t>DEHLER 44</t>
  </si>
  <si>
    <t>GRAND SOLEIL 37 new</t>
  </si>
  <si>
    <t>GRAND SOLEIL 50</t>
  </si>
  <si>
    <t>FIRST 34,7 new</t>
  </si>
  <si>
    <t>FIRST 50</t>
  </si>
  <si>
    <t>FIGARO BENETEAU II</t>
  </si>
  <si>
    <t>OCEANIS 40 new</t>
  </si>
  <si>
    <t>OCEANIS 43 new</t>
  </si>
  <si>
    <t>OCEANIS 46 new</t>
  </si>
  <si>
    <t>OCEANIS 343</t>
  </si>
  <si>
    <t>OCEANIS 423 new</t>
  </si>
  <si>
    <t>OCEANIS 42CC new</t>
  </si>
  <si>
    <t>GIB SEA 364 GTE</t>
  </si>
  <si>
    <t>GIB SEA 364 PTE</t>
  </si>
  <si>
    <t>GIB SEA 37 K</t>
  </si>
  <si>
    <t>GIB SEA 372 GTE</t>
  </si>
  <si>
    <t>GIB SEA 372 PTE</t>
  </si>
  <si>
    <t>GIB SEA 38 DL K</t>
  </si>
  <si>
    <t>GIB SEA 38 DL</t>
  </si>
  <si>
    <t>GIB SEA 402 GTE</t>
  </si>
  <si>
    <t>GIB SEA 402 PLUS</t>
  </si>
  <si>
    <t>GIB SEA 402 PTE</t>
  </si>
  <si>
    <t>GIB SEA 414</t>
  </si>
  <si>
    <t>GIB SEA 414 PLUS</t>
  </si>
  <si>
    <t>GIB SEA 422 GTE</t>
  </si>
  <si>
    <t>GIB SEA 422 PTE</t>
  </si>
  <si>
    <t>GIB SEA 442 GTE</t>
  </si>
  <si>
    <t>GIB SEA 442 PTE</t>
  </si>
  <si>
    <t>GIB SEA 522 GTE</t>
  </si>
  <si>
    <t>GIB SEA 522 PTE</t>
  </si>
  <si>
    <t>GIB SEA 68 D</t>
  </si>
  <si>
    <t>GIB SEA 68 Q</t>
  </si>
  <si>
    <t>GIB SEA 76 DL</t>
  </si>
  <si>
    <t>GIB SEA 76 Q</t>
  </si>
  <si>
    <t>GIB SEA 770 DL</t>
  </si>
  <si>
    <t>GIB SEA 770 Q</t>
  </si>
  <si>
    <t>GIB SEA 84 DL</t>
  </si>
  <si>
    <t>GIB SEA 84 Q</t>
  </si>
  <si>
    <t>GIB SEA 90 PLUS</t>
  </si>
  <si>
    <t>GIB SEA 96 DL</t>
  </si>
  <si>
    <t>GIB SEA 96 Q</t>
  </si>
  <si>
    <t>GIN FIZZ K</t>
  </si>
  <si>
    <t>GINTO Spi80</t>
  </si>
  <si>
    <t>SWAN 41</t>
  </si>
  <si>
    <t>SWAN 47</t>
  </si>
  <si>
    <t>SWAN 51</t>
  </si>
  <si>
    <t>SWAN 56</t>
  </si>
  <si>
    <t>TALING 33</t>
  </si>
  <si>
    <t>TANGO</t>
  </si>
  <si>
    <t>TARGA 96</t>
  </si>
  <si>
    <t>TAYANA 37</t>
  </si>
  <si>
    <t>TEQUILA</t>
  </si>
  <si>
    <t>TEQUILA SPORT</t>
  </si>
  <si>
    <t>TINA</t>
  </si>
  <si>
    <t>TOMAHAWK 25</t>
  </si>
  <si>
    <t>TONIC 23</t>
  </si>
  <si>
    <t>TONIC 23 DER</t>
  </si>
  <si>
    <t>TRAPPER 300</t>
  </si>
  <si>
    <t>TRAPPER 500</t>
  </si>
  <si>
    <t>TRIDENT 80</t>
  </si>
  <si>
    <t>TRINTELLA 28</t>
  </si>
  <si>
    <t>TRINTELLA 42</t>
  </si>
  <si>
    <t>TRINTELLA IV</t>
  </si>
  <si>
    <t>TRIO 96</t>
  </si>
  <si>
    <t>Algemene gegevens Jacht en type schip invullen</t>
  </si>
  <si>
    <t>Naam jacht</t>
  </si>
  <si>
    <t>Zeilnummer jacht</t>
  </si>
  <si>
    <t>Type Jacht selecteren uit de lijst !</t>
  </si>
  <si>
    <t>Indien jacht niet gevonden in lijst type jachten hieronder werf + type vermelden</t>
  </si>
  <si>
    <t xml:space="preserve">Selecteer steeds de juiste uitrusting van je schip die van toepassing is. </t>
  </si>
  <si>
    <t>Ouderdom boot 0 tot 10 jaar</t>
  </si>
  <si>
    <t>Ouderdom boot 11 tot 20 jaar</t>
  </si>
  <si>
    <t>Ouderdom boot &gt; 20 jaar</t>
  </si>
  <si>
    <t>zonder groefsysteem</t>
  </si>
  <si>
    <t xml:space="preserve">niet-overmaats( LP &lt;150% J) </t>
  </si>
  <si>
    <t xml:space="preserve">overmaats(LP &gt; 150% J) </t>
  </si>
  <si>
    <t>vaanstand of klapschroef</t>
  </si>
  <si>
    <t>finkiel</t>
  </si>
  <si>
    <t>doorlopende kiel met roer aangehecht</t>
  </si>
  <si>
    <t>kimkiel (Twee kielen)</t>
  </si>
  <si>
    <t>Kiel met zware bulb</t>
  </si>
  <si>
    <t>DUETTA 94</t>
  </si>
  <si>
    <t>DUFOUR 28</t>
  </si>
  <si>
    <t>DUFOUR 2800</t>
  </si>
  <si>
    <t>DUFOUR 35</t>
  </si>
  <si>
    <t>DUFOUR 4800 CS</t>
  </si>
  <si>
    <t>DUFOUR SYLPHE</t>
  </si>
  <si>
    <t>DYNAMIC 37</t>
  </si>
  <si>
    <t>DYNAMIC 43</t>
  </si>
  <si>
    <t>ELAN 31</t>
  </si>
  <si>
    <t>ELAN 33</t>
  </si>
  <si>
    <t>ETAP 30I</t>
  </si>
  <si>
    <t>ETAP 35I</t>
  </si>
  <si>
    <t>ETAP 38I</t>
  </si>
  <si>
    <t>EVERSON 33</t>
  </si>
  <si>
    <t>FINNGULF 36</t>
  </si>
  <si>
    <t>FIRST 300 SPIRIT</t>
  </si>
  <si>
    <t>FIRST CLASS 10</t>
  </si>
  <si>
    <t>FIRST CLASS 7</t>
  </si>
  <si>
    <t>FLEUR DE MER</t>
  </si>
  <si>
    <t>FLIRT</t>
  </si>
  <si>
    <t>FLUSH POKER</t>
  </si>
  <si>
    <t>FOLIE DOUCE</t>
  </si>
  <si>
    <t>FORMULA 28</t>
  </si>
  <si>
    <t>FORTUNELLA</t>
  </si>
  <si>
    <t>FREEDOM</t>
  </si>
  <si>
    <t>FREEDOM 35</t>
  </si>
  <si>
    <t>FRERS 42</t>
  </si>
  <si>
    <t>FRIENDSHIP 22</t>
  </si>
  <si>
    <t>FRIENDSHIP 23</t>
  </si>
  <si>
    <t>FRIENDSHIP 25</t>
  </si>
  <si>
    <t>FRIENDSHIP 26</t>
  </si>
  <si>
    <t>FRIENDSHIP 28</t>
  </si>
  <si>
    <t>FRIENDSHIP 30</t>
  </si>
  <si>
    <t>FRIENDSHIP 33</t>
  </si>
  <si>
    <t>FUGUE</t>
  </si>
  <si>
    <t>FUN</t>
  </si>
  <si>
    <t>GRANADA 35</t>
  </si>
  <si>
    <t>GRANADA 375</t>
  </si>
  <si>
    <t>GRAND SOLEIL 42</t>
  </si>
  <si>
    <t>GULFSTAR 41</t>
  </si>
  <si>
    <t>HA 25 II</t>
  </si>
  <si>
    <t>HANSE 331</t>
  </si>
  <si>
    <t>HAWK 42</t>
  </si>
  <si>
    <t>HOLLIDAY 28</t>
  </si>
  <si>
    <t>HOOD 38</t>
  </si>
  <si>
    <t>HORIZON</t>
  </si>
  <si>
    <t>HUNTER 29.5</t>
  </si>
  <si>
    <t>HURLEY 22</t>
  </si>
  <si>
    <t>HURLEY 800</t>
  </si>
  <si>
    <t>=&gt;</t>
  </si>
  <si>
    <t>Verzend elektronisch het document naar het CR-secretariaat.</t>
  </si>
  <si>
    <t>Alle mogelijke additionele info graag meesturen met je email (bv. maten op plan etc... indien jacht voor ons onbekend is)</t>
  </si>
  <si>
    <t>Vul dit document duidelijk en volledig in, wijzig waar nodig.</t>
  </si>
  <si>
    <t>Onderstaande (in blauw) enkel invullen indien het jacht hierboven een door ons "onbekend schip" type betreft</t>
  </si>
  <si>
    <t>Bijkomende gegevens Jacht en Eigenaar ( volledig invullen aub, corrigeer waar nodig)</t>
  </si>
  <si>
    <t>COMET 910</t>
  </si>
  <si>
    <t>COMFORT 34</t>
  </si>
  <si>
    <t>COMFORTINA 32</t>
  </si>
  <si>
    <t>CONTESSA 32</t>
  </si>
  <si>
    <t>CONTESSA 35</t>
  </si>
  <si>
    <t>CORONADO 25</t>
  </si>
  <si>
    <t>COUNTESS 37</t>
  </si>
  <si>
    <t>DEHLER 34 /89,92</t>
  </si>
  <si>
    <t>DEHLER 36 DB</t>
  </si>
  <si>
    <t>FEELING 226</t>
  </si>
  <si>
    <t>FF 95</t>
  </si>
  <si>
    <t>PIEWIET 820</t>
  </si>
  <si>
    <t>PIEWIET 850</t>
  </si>
  <si>
    <t>PILOTCUTTER</t>
  </si>
  <si>
    <t>PIONIER</t>
  </si>
  <si>
    <t>PIONIER 10</t>
  </si>
  <si>
    <t>PIONIER 830 MOD</t>
  </si>
  <si>
    <t>POKER</t>
  </si>
  <si>
    <t>POLKA</t>
  </si>
  <si>
    <t>POPCORN 23</t>
  </si>
  <si>
    <t>POUVREAU 12.6</t>
  </si>
  <si>
    <t>PRETORIEN</t>
  </si>
  <si>
    <t>PRIMAAT</t>
  </si>
  <si>
    <t>PROSPECT 900</t>
  </si>
  <si>
    <t>PROTO MELENS</t>
  </si>
  <si>
    <t>PUMA 23</t>
  </si>
  <si>
    <t>PUMA 26</t>
  </si>
  <si>
    <t>Q 33</t>
  </si>
  <si>
    <t>QUEEN TIME</t>
  </si>
  <si>
    <t>RAIDER 35</t>
  </si>
  <si>
    <t>RANGER</t>
  </si>
  <si>
    <t>REBEL 41</t>
  </si>
  <si>
    <t>RIVAL 34</t>
  </si>
  <si>
    <t>ROBBER 3 SL</t>
  </si>
  <si>
    <t>ROBERTS 345</t>
  </si>
  <si>
    <t>ROBERTS 370</t>
  </si>
  <si>
    <t>ROBERTS 434</t>
  </si>
  <si>
    <t>ROC 101</t>
  </si>
  <si>
    <t>RORQUAL</t>
  </si>
  <si>
    <t>RUSTLER 31</t>
  </si>
  <si>
    <t>SADLER 25</t>
  </si>
  <si>
    <t>SADLER 29</t>
  </si>
  <si>
    <t>SADLER 32</t>
  </si>
  <si>
    <t>SADLER 34</t>
  </si>
  <si>
    <t>SADLER 45</t>
  </si>
  <si>
    <t>SAMBA 36</t>
  </si>
  <si>
    <t>SAMOA 47</t>
  </si>
  <si>
    <t>SAMOURAI</t>
  </si>
  <si>
    <t>SAMOURAI MK1</t>
  </si>
  <si>
    <t>SANDERLING</t>
  </si>
  <si>
    <t>SANDETTIE</t>
  </si>
  <si>
    <t>SANGRIA</t>
  </si>
  <si>
    <t>SCANNER 391</t>
  </si>
  <si>
    <t>SCHELDE JACHT</t>
  </si>
  <si>
    <t>SEAMASTER 23</t>
  </si>
  <si>
    <t>CHALLENGER EUROPE</t>
  </si>
  <si>
    <t>DAYDREAM 300 GTE</t>
  </si>
  <si>
    <t>DEHLER 36 CWS DK</t>
  </si>
  <si>
    <t>TCF</t>
  </si>
  <si>
    <t>FURIA 32</t>
  </si>
  <si>
    <t>FURIA 37</t>
  </si>
  <si>
    <t>GAFFELKITS</t>
  </si>
  <si>
    <t>GERFAULT II</t>
  </si>
  <si>
    <t>GIB SEA 105</t>
  </si>
  <si>
    <t>GIB SEA 105 PLUS</t>
  </si>
  <si>
    <t>GIB SEA 106</t>
  </si>
  <si>
    <t>GIB SEA 106 PLUS</t>
  </si>
  <si>
    <t>GIB SEA 20-1</t>
  </si>
  <si>
    <t>GIB SEA 24</t>
  </si>
  <si>
    <t>GIB SEA 26</t>
  </si>
  <si>
    <t>GIB SEA 30</t>
  </si>
  <si>
    <t>GIB SEA 37</t>
  </si>
  <si>
    <t>GIB SEA 90</t>
  </si>
  <si>
    <t>GIB SEA 92</t>
  </si>
  <si>
    <t>GIB SEA PICO 60</t>
  </si>
  <si>
    <t>GIB SEA PICO PLU</t>
  </si>
  <si>
    <t>GIB SEA PLUS</t>
  </si>
  <si>
    <t>GIN FIZZ</t>
  </si>
  <si>
    <t>GLADIATEUR</t>
  </si>
  <si>
    <t>GOLDEN HIND 26</t>
  </si>
  <si>
    <t>GOLDEN SHAMROCK</t>
  </si>
  <si>
    <t>GRANADA 27</t>
  </si>
  <si>
    <t>GRANADA 31</t>
  </si>
  <si>
    <t>Class</t>
  </si>
  <si>
    <t>nrating</t>
  </si>
  <si>
    <t>TCF no spi</t>
  </si>
  <si>
    <t>xrating</t>
  </si>
  <si>
    <t>klasse</t>
  </si>
  <si>
    <t>XF</t>
  </si>
  <si>
    <t xml:space="preserve">OCEANIS 323 CLIPPER </t>
  </si>
  <si>
    <t>OCEANIS 323 CLIPPER D</t>
  </si>
  <si>
    <t>OCEANIS 323 CLIPPER PTE</t>
  </si>
  <si>
    <t>OCEANIS 331 CLIPPER</t>
  </si>
  <si>
    <t>OCEANIS 331 DL</t>
  </si>
  <si>
    <t>OCEANIS 351 WING</t>
  </si>
  <si>
    <t>OCEANIS 370 WING</t>
  </si>
  <si>
    <t>OCEANIS 373 GTE</t>
  </si>
  <si>
    <t>OCEANIS 373 PTE</t>
  </si>
  <si>
    <t>OCEANIS 390 WING</t>
  </si>
  <si>
    <t>MLR</t>
  </si>
  <si>
    <t>displb</t>
  </si>
  <si>
    <t>mdb</t>
  </si>
  <si>
    <t>barat</t>
  </si>
  <si>
    <t>RAK</t>
  </si>
  <si>
    <t>barat1</t>
  </si>
  <si>
    <t>DUFOUR 34 /OUD</t>
  </si>
  <si>
    <t>DUFOUR 365 GRAND LARGE</t>
  </si>
  <si>
    <t>DUFOUR 40 GTE</t>
  </si>
  <si>
    <t>DUFOUR 455 GRAND LARGE</t>
  </si>
  <si>
    <t>OCEANIS 393 GTE</t>
  </si>
  <si>
    <t>OCEANIS 393 GTE PERFO</t>
  </si>
  <si>
    <t>OCEANIS 393 PTE</t>
  </si>
  <si>
    <t>OCEANIS 411 PERFO</t>
  </si>
  <si>
    <t>OCEANIS 423 GTE</t>
  </si>
  <si>
    <t>OCEANIS 423 PTE</t>
  </si>
  <si>
    <t>OCEANIS 461</t>
  </si>
  <si>
    <t>OYSTER 26</t>
  </si>
  <si>
    <t>OYSTER HERRING PILOT</t>
  </si>
  <si>
    <t>OYSTER LIGHTWAVE 395</t>
  </si>
  <si>
    <t>PIEWIET 1200</t>
  </si>
  <si>
    <t>POGO 6,50 MT</t>
  </si>
  <si>
    <t>POGO 6,50</t>
  </si>
  <si>
    <t>POGO 6,50 Cruising</t>
  </si>
  <si>
    <t>POGO 8,50</t>
  </si>
  <si>
    <t>POLKA 29 ALU</t>
  </si>
  <si>
    <t>PRIM VENT CROISIERE</t>
  </si>
  <si>
    <t>PRIM VENT SPORT</t>
  </si>
  <si>
    <t>RM 1050</t>
  </si>
  <si>
    <t>VARIANTA</t>
  </si>
  <si>
    <t>VECTEUR 650</t>
  </si>
  <si>
    <t>VEGA</t>
  </si>
  <si>
    <t>VENTURA 30</t>
  </si>
  <si>
    <t>VERL 27'6</t>
  </si>
  <si>
    <t>VERL 790</t>
  </si>
  <si>
    <t>VERL 900</t>
  </si>
  <si>
    <t>VICTOIRE 1044</t>
  </si>
  <si>
    <t>VICTOIRE 1200</t>
  </si>
  <si>
    <t>VICTOIRE 22</t>
  </si>
  <si>
    <t>VICTOIRE 24</t>
  </si>
  <si>
    <t>VICTOIRE 25</t>
  </si>
  <si>
    <t>VICTOIRE 34</t>
  </si>
  <si>
    <t>VICTOIRE 822</t>
  </si>
  <si>
    <t>VICTOIRE 933</t>
  </si>
  <si>
    <t>VICTORIAN 28</t>
  </si>
  <si>
    <t>VIKING 33</t>
  </si>
  <si>
    <t>VILMA 36</t>
  </si>
  <si>
    <t>VOYAGER 30</t>
  </si>
  <si>
    <t>WAARSCHIP 1/2T</t>
  </si>
  <si>
    <t>WAARSCHIP 1/4T</t>
  </si>
  <si>
    <t xml:space="preserve">D - diepgang van het schip </t>
  </si>
  <si>
    <t>B-2050 Antwerpen</t>
  </si>
  <si>
    <t xml:space="preserve">Kleur Romp  </t>
  </si>
  <si>
    <t xml:space="preserve">Naam Eigenaar  </t>
  </si>
  <si>
    <t xml:space="preserve">Adres  </t>
  </si>
  <si>
    <t xml:space="preserve">Postcode  </t>
  </si>
  <si>
    <t xml:space="preserve">Land  </t>
  </si>
  <si>
    <t xml:space="preserve">Telefoon  </t>
  </si>
  <si>
    <t xml:space="preserve">E-mail Adres  </t>
  </si>
  <si>
    <t>Enkel volledig ingevulde aanvragen zullen behandeld worden.</t>
  </si>
  <si>
    <r>
      <t xml:space="preserve">Schipper (indien niet eigenaar)      </t>
    </r>
    <r>
      <rPr>
        <sz val="8"/>
        <rFont val="Arial"/>
        <family val="2"/>
      </rPr>
      <t xml:space="preserve">     </t>
    </r>
  </si>
  <si>
    <t>Datum</t>
  </si>
  <si>
    <t>Naam</t>
  </si>
  <si>
    <t>BOOTTYPE</t>
  </si>
  <si>
    <t>LWL</t>
  </si>
  <si>
    <t>MAXBR</t>
  </si>
  <si>
    <t>DIEPG</t>
  </si>
  <si>
    <t>SAILAREA</t>
  </si>
  <si>
    <t>DISPL</t>
  </si>
  <si>
    <t>BAVARIA 47</t>
  </si>
  <si>
    <t>SWEDEN YACHT 340</t>
  </si>
  <si>
    <t>TROTTER PANDORA</t>
  </si>
  <si>
    <t>ZEILopp</t>
  </si>
  <si>
    <t>TYPE</t>
  </si>
  <si>
    <t>zip</t>
  </si>
  <si>
    <t>stad</t>
  </si>
  <si>
    <t>tel</t>
  </si>
  <si>
    <t>email</t>
  </si>
  <si>
    <t>IMPALA 36</t>
  </si>
  <si>
    <t>IMPALA 40</t>
  </si>
  <si>
    <t>IMPENSABLE</t>
  </si>
  <si>
    <t>IMX 38</t>
  </si>
  <si>
    <t>IMX 40</t>
  </si>
  <si>
    <t>INSPIRATION 340</t>
  </si>
  <si>
    <t>INSPIRATION 345</t>
  </si>
  <si>
    <t>INT 5.5 M</t>
  </si>
  <si>
    <t>ISLAND PACKET</t>
  </si>
  <si>
    <t>IW 40</t>
  </si>
  <si>
    <t>J 105</t>
  </si>
  <si>
    <t>J 22</t>
  </si>
  <si>
    <t>J 24</t>
  </si>
  <si>
    <t>J 26</t>
  </si>
  <si>
    <t>J 27</t>
  </si>
  <si>
    <t>J 29</t>
  </si>
  <si>
    <t>J 35</t>
  </si>
  <si>
    <t>J 44</t>
  </si>
  <si>
    <t>J 80</t>
  </si>
  <si>
    <t>J 92</t>
  </si>
  <si>
    <t>J.O.D. 24</t>
  </si>
  <si>
    <t>J.O.D. 35</t>
  </si>
  <si>
    <t>JAGUAR 25</t>
  </si>
  <si>
    <t>JAGUAR 27</t>
  </si>
  <si>
    <t>JAKON 2</t>
  </si>
  <si>
    <t>JANTAR 21</t>
  </si>
  <si>
    <t>JEANNEAU 30</t>
  </si>
  <si>
    <t>JEANNEAU VOYAGE</t>
  </si>
  <si>
    <t>JOUET 22</t>
  </si>
  <si>
    <t>JOUET 23</t>
  </si>
  <si>
    <t>JOUET 26</t>
  </si>
  <si>
    <t>JOUET 32</t>
  </si>
  <si>
    <t>JOUET 37</t>
  </si>
  <si>
    <t>JOUET 680</t>
  </si>
  <si>
    <t>JOUET 680 DER</t>
  </si>
  <si>
    <t>JOUET 760</t>
  </si>
  <si>
    <t>JOUET CALIFE</t>
  </si>
  <si>
    <t>JOUET SHERIFF</t>
  </si>
  <si>
    <t>JUPITER 30</t>
  </si>
  <si>
    <t>JUPITER 30 MK2</t>
  </si>
  <si>
    <t>KALIK 30</t>
  </si>
  <si>
    <t>KALIK 33</t>
  </si>
  <si>
    <t>KALIK 42</t>
  </si>
  <si>
    <t>KALIK 44</t>
  </si>
  <si>
    <t>GRAN TURISMO 33</t>
  </si>
  <si>
    <t>GRAN TURISMO 40 DK</t>
  </si>
  <si>
    <t>GRAN TURISMO 40 SK</t>
  </si>
  <si>
    <t>GRANADA 32</t>
  </si>
  <si>
    <t>KOOPMANS 30</t>
  </si>
  <si>
    <t>LUTRA 24</t>
  </si>
  <si>
    <t>MAESTRO 38 DK</t>
  </si>
  <si>
    <t>MAESTRO 38 SK</t>
  </si>
  <si>
    <t>MAXI 999 DK</t>
  </si>
  <si>
    <t>MAXI 999 KK</t>
  </si>
  <si>
    <t>MOODY S31</t>
  </si>
  <si>
    <t>MOODY S31 TWIN</t>
  </si>
  <si>
    <t>MUMM 30</t>
  </si>
  <si>
    <t>NAJAD 391</t>
  </si>
  <si>
    <t>NOORDSEE 45</t>
  </si>
  <si>
    <t>OCEANIS 311 CLIPPER</t>
  </si>
  <si>
    <t>OCEANIS 311 DL</t>
  </si>
  <si>
    <t>OCEANIS 321</t>
  </si>
  <si>
    <t>SUN ODYSSEY 30</t>
  </si>
  <si>
    <t>SUN ODYSSEY 42</t>
  </si>
  <si>
    <t>SUN ODYSSEY 42.1</t>
  </si>
  <si>
    <t>SUN ODYSSEY 45.1</t>
  </si>
  <si>
    <t>SUN RISE 35</t>
  </si>
  <si>
    <t>SUN WAY 21</t>
  </si>
  <si>
    <t>SUN WAY 28</t>
  </si>
  <si>
    <t>SUNCOAST 54</t>
  </si>
  <si>
    <t>SUPER ARLEQUIN</t>
  </si>
  <si>
    <t>SUPER CHALLENGER</t>
  </si>
  <si>
    <t>SUPER-SECURA</t>
  </si>
  <si>
    <t>SURPRISE</t>
  </si>
  <si>
    <t>SUSPENS</t>
  </si>
  <si>
    <t>SWAN 37</t>
  </si>
  <si>
    <t>SWAN 37 TD</t>
  </si>
  <si>
    <t>SWAN 371</t>
  </si>
  <si>
    <t>SWAN 39</t>
  </si>
  <si>
    <t>SWAN 391</t>
  </si>
  <si>
    <t>SWAN 40</t>
  </si>
  <si>
    <t>SEAMASTER 925</t>
  </si>
  <si>
    <t>SELECTION 37</t>
  </si>
  <si>
    <t>SELESTRA</t>
  </si>
  <si>
    <t>SHAMROCK</t>
  </si>
  <si>
    <t>SHANTA</t>
  </si>
  <si>
    <t>SHARKI</t>
  </si>
  <si>
    <t>SHE 32</t>
  </si>
  <si>
    <t>SHE 33</t>
  </si>
  <si>
    <t>SHIPMAN 28</t>
  </si>
  <si>
    <t>SHOGUN</t>
  </si>
  <si>
    <t>SHOW 27</t>
  </si>
  <si>
    <t>SHOW 29</t>
  </si>
  <si>
    <t>SIGMA 33 C</t>
  </si>
  <si>
    <t>SIGMA 33 OOD</t>
  </si>
  <si>
    <t>SIGMA 35</t>
  </si>
  <si>
    <t>SIGMA 36</t>
  </si>
  <si>
    <t>SIGMA 362</t>
  </si>
  <si>
    <t>SIGMA 38</t>
  </si>
  <si>
    <t>SIGMA 400</t>
  </si>
  <si>
    <t>SIGMA 41</t>
  </si>
  <si>
    <t>SIMONIS MOUNTGAY</t>
  </si>
  <si>
    <t>SONATA 7</t>
  </si>
  <si>
    <t>SPINDRIFT 22</t>
  </si>
  <si>
    <t>SPIRIT 24</t>
  </si>
  <si>
    <t>SPIRIT 28</t>
  </si>
  <si>
    <t>SPIRIT 29</t>
  </si>
  <si>
    <t>SPIRIT 32</t>
  </si>
  <si>
    <t>SPRAY</t>
  </si>
  <si>
    <t>SPRINT 95</t>
  </si>
  <si>
    <t>STANDFAST 24</t>
  </si>
  <si>
    <t>STANDFAST 30</t>
  </si>
  <si>
    <t>STANDFAST 33</t>
  </si>
  <si>
    <t>STANDFAST 36</t>
  </si>
  <si>
    <t>STANDFAST 40</t>
  </si>
  <si>
    <t>STANDFAST 40P</t>
  </si>
  <si>
    <t>STANDFAST 43</t>
  </si>
  <si>
    <t>STARLIGHT 39</t>
  </si>
  <si>
    <t>START 6</t>
  </si>
  <si>
    <t>START 7</t>
  </si>
  <si>
    <t>SUD 33</t>
  </si>
  <si>
    <t>SUN 2000</t>
  </si>
  <si>
    <t>SUN CHARM 39</t>
  </si>
  <si>
    <t>SUN DREAM 28</t>
  </si>
  <si>
    <t>SUN FAST 20</t>
  </si>
  <si>
    <t>SUN FAST 31</t>
  </si>
  <si>
    <t>SUN FAST 32I</t>
  </si>
  <si>
    <t>SUN FAST 36</t>
  </si>
  <si>
    <t>SUN KISS 47</t>
  </si>
  <si>
    <t>SUN LEGENDE 41</t>
  </si>
  <si>
    <t>SUN LIGHT 30</t>
  </si>
  <si>
    <t>SUN LIGHT 31</t>
  </si>
  <si>
    <t>SUN MAGIC 44</t>
  </si>
  <si>
    <t>SUN ODYSSEY 26</t>
  </si>
  <si>
    <t>BA_RAT</t>
  </si>
  <si>
    <t>CONTESSA 41 WKS</t>
  </si>
  <si>
    <t>WINNER 10.10</t>
  </si>
  <si>
    <t>DUFOUR 45 CLASSIC</t>
  </si>
  <si>
    <t>DUFOUR 34/ PERF</t>
  </si>
  <si>
    <t>Het CR- rekencentrum rekent erop dat U de juiste informatie doorgeeft. Eventuele fraude zal met de correctie gepubliceerd worden.</t>
  </si>
  <si>
    <t>Uw declaratie van echtheid t.a.v. het CR rekencentrum</t>
  </si>
  <si>
    <t>Het CR rekencentrum behoudt zich steeds het recht om de gegevens zoals hier vermeld te verifiëren.</t>
  </si>
  <si>
    <t>TRIPP-LENTSCH</t>
  </si>
  <si>
    <t>TRISMUS 37</t>
  </si>
  <si>
    <t>UFO 27</t>
  </si>
  <si>
    <t>UFO 31</t>
  </si>
  <si>
    <t>UFO 34</t>
  </si>
  <si>
    <t>ULLA</t>
  </si>
  <si>
    <t>ULTIMATE U27</t>
  </si>
  <si>
    <t>meter ² (opp. grootzeil + opp. grootste genua)</t>
  </si>
  <si>
    <t>Grootte Schip</t>
  </si>
  <si>
    <t>Voet</t>
  </si>
  <si>
    <t>ST</t>
  </si>
  <si>
    <t>VZ</t>
  </si>
  <si>
    <t>SG</t>
  </si>
  <si>
    <t>SM</t>
  </si>
  <si>
    <t>SP</t>
  </si>
  <si>
    <t>PA</t>
  </si>
  <si>
    <t>Ouderdom Jacht</t>
  </si>
  <si>
    <t>DAT</t>
  </si>
  <si>
    <t>B</t>
  </si>
  <si>
    <t>X 35 OD</t>
  </si>
  <si>
    <t>Zeilnummer</t>
  </si>
  <si>
    <t>Boot</t>
  </si>
  <si>
    <t>ROMANEE GTE</t>
  </si>
  <si>
    <t>ROMANEE PTE</t>
  </si>
  <si>
    <t>RUFFIAN</t>
  </si>
  <si>
    <t>RUSH GTE</t>
  </si>
  <si>
    <t>RUSH PTE</t>
  </si>
  <si>
    <t>RUSH REGATE</t>
  </si>
  <si>
    <t>RUSH ROYALE</t>
  </si>
  <si>
    <t>SADLER 32 /87</t>
  </si>
  <si>
    <t>SEABIRD</t>
  </si>
  <si>
    <t>SHOW 27 REG</t>
  </si>
  <si>
    <t>SHOW 34 GM</t>
  </si>
  <si>
    <t>SHOW 34 PM</t>
  </si>
  <si>
    <t>FIRST 38 S</t>
  </si>
  <si>
    <t>FIRST 42 GTE</t>
  </si>
  <si>
    <t>FIRST 42 PTE</t>
  </si>
  <si>
    <t>FIRST 42 S GTE</t>
  </si>
  <si>
    <t>FIRST 42 S PTE</t>
  </si>
  <si>
    <t>FIRST 42S7</t>
  </si>
  <si>
    <t>FIRST 42S7 RACING</t>
  </si>
  <si>
    <t>FIRST 435 GTE</t>
  </si>
  <si>
    <t>FIRST 435 PTE</t>
  </si>
  <si>
    <t>FIRST 435 S GTE</t>
  </si>
  <si>
    <t>FIRST 435 S PTE</t>
  </si>
  <si>
    <t>FIRST 44.7 GTE</t>
  </si>
  <si>
    <t>FIRST 44.7 PTE</t>
  </si>
  <si>
    <t>FIRST 53F5 PTE</t>
  </si>
  <si>
    <t>FIRST 53F5 RACING</t>
  </si>
  <si>
    <t>FIRST CLASS 7.5</t>
  </si>
  <si>
    <t>FOX 22</t>
  </si>
  <si>
    <t>FRIENDSHIP JUNIOR</t>
  </si>
  <si>
    <t>GHIBLI</t>
  </si>
  <si>
    <t>GIB SEA 114 DL</t>
  </si>
  <si>
    <t>GIB SEA 116 Q</t>
  </si>
  <si>
    <t>GIB SEA 126 CRUISING</t>
  </si>
  <si>
    <t>GIB SEA 116 PLUS</t>
  </si>
  <si>
    <t>GIB SEA 234 QR</t>
  </si>
  <si>
    <t>GIB SEA 242 D</t>
  </si>
  <si>
    <t>GIB SEA 242 Q</t>
  </si>
  <si>
    <t>GIB SEA 262 D</t>
  </si>
  <si>
    <t>GIB SEA 262 Q</t>
  </si>
  <si>
    <t>GIB SEA 264 QR</t>
  </si>
  <si>
    <t>GIB SEA 28 DL</t>
  </si>
  <si>
    <t>GIB SEA 28 Q</t>
  </si>
  <si>
    <t>GIB SEA 284</t>
  </si>
  <si>
    <t>GIB SEA 302 DI</t>
  </si>
  <si>
    <t>GIB SEA 302 GTE</t>
  </si>
  <si>
    <t>GIB SEA 302 PTE</t>
  </si>
  <si>
    <t>GIB SEA 302 Q</t>
  </si>
  <si>
    <t>GIB SEA 31 DL</t>
  </si>
  <si>
    <t>GIB SEA 31 Q</t>
  </si>
  <si>
    <t>GIB SEA 312 CRUISING</t>
  </si>
  <si>
    <t>GIB SEA 312 PLUS</t>
  </si>
  <si>
    <t>GIB SEA 33</t>
  </si>
  <si>
    <t>GIB SEA 33 MS / MS100</t>
  </si>
  <si>
    <t>GIB SEA 334 DI</t>
  </si>
  <si>
    <t>GIB SEA 334 Q</t>
  </si>
  <si>
    <t>GIB SEA 35 GTE</t>
  </si>
  <si>
    <t>GIB SEA 352 GTE</t>
  </si>
  <si>
    <t>GIB SEA 352 PTE</t>
  </si>
  <si>
    <t>GIB SEA 362 DI</t>
  </si>
  <si>
    <t>SUN FAST 35 ARMADA</t>
  </si>
  <si>
    <t>ARCONA 32</t>
  </si>
  <si>
    <t>ATLANTA CATCH 22</t>
  </si>
  <si>
    <t>ATTALIA</t>
  </si>
  <si>
    <t>BAVARIA 32</t>
  </si>
  <si>
    <t>BAVARIA 33</t>
  </si>
  <si>
    <t>BAVARIA 35</t>
  </si>
  <si>
    <t>BAVARIA 38</t>
  </si>
  <si>
    <t>BAVARIA 42</t>
  </si>
  <si>
    <t>BAVARIA 44 DK</t>
  </si>
  <si>
    <t>BH 41</t>
  </si>
  <si>
    <t>BREEHORN 37</t>
  </si>
  <si>
    <t>BRIN DE FOLIE</t>
  </si>
  <si>
    <t>BULL 7000</t>
  </si>
  <si>
    <t>C&amp;C 30 E</t>
  </si>
  <si>
    <t>OHLSON 38</t>
  </si>
  <si>
    <t>OHLSON 8.8</t>
  </si>
  <si>
    <t>OPTIMA 101</t>
  </si>
  <si>
    <t>OPTIMA 106</t>
  </si>
  <si>
    <t>OPTIMA 31</t>
  </si>
  <si>
    <t>OPTIMA 850</t>
  </si>
  <si>
    <t>OPTIMA 920</t>
  </si>
  <si>
    <t>OPTIMA 98</t>
  </si>
  <si>
    <t>ORION 20</t>
  </si>
  <si>
    <t>OYSTER 41</t>
  </si>
  <si>
    <t>over te maken op rekening van WWSV vzw na ontvangst van uw aanvraag via een automatische link tot betaling</t>
  </si>
  <si>
    <t>p/a WWSV  Zuiderlaan 13</t>
  </si>
  <si>
    <t xml:space="preserve">2019 = bouwjaar schip  </t>
  </si>
  <si>
    <t xml:space="preserve">2022 = bouwjaar schip  </t>
  </si>
  <si>
    <t xml:space="preserve">2021 = bouwjaar schip  </t>
  </si>
  <si>
    <t xml:space="preserve">2020 = bouwjaar schip  </t>
  </si>
  <si>
    <r>
      <t xml:space="preserve">Ik bevestig hiermee dat de hierboven vermelde gegevens correct zijn ingevuld, er zal gevraagd worden </t>
    </r>
    <r>
      <rPr>
        <b/>
        <sz val="12"/>
        <rFont val="Arial"/>
        <family val="2"/>
      </rPr>
      <t>€ 20,00</t>
    </r>
    <r>
      <rPr>
        <sz val="12"/>
        <rFont val="Arial"/>
        <family val="2"/>
      </rPr>
      <t xml:space="preserve"> voor 1 jaar of </t>
    </r>
    <r>
      <rPr>
        <b/>
        <sz val="12"/>
        <rFont val="Arial"/>
        <family val="2"/>
      </rPr>
      <t xml:space="preserve">€ 50,00 </t>
    </r>
    <r>
      <rPr>
        <sz val="12"/>
        <rFont val="Arial"/>
        <family val="2"/>
      </rPr>
      <t>voor 3 jaar certificaat</t>
    </r>
  </si>
  <si>
    <t>Aanvraag Meetbrief Cruiser Rating  2025</t>
  </si>
  <si>
    <t>en de wedstrijdkalender CR-rating 2025</t>
  </si>
  <si>
    <t xml:space="preserve">2025 = bouwjaar schip  </t>
  </si>
  <si>
    <t xml:space="preserve">2023 = bouwjaar schip  </t>
  </si>
  <si>
    <t xml:space="preserve">2024 = bouwjaar schip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</si>
</sst>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3]dddd\ d\ mmmm\ yyyy;@"/>
  </numFmts>
  <fonts count="3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18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b/>
      <sz val="10"/>
      <color indexed="10"/>
      <name val="Arial"/>
      <family val="2"/>
    </font>
    <font>
      <i/>
      <sz val="24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b/>
      <sz val="18"/>
      <color indexed="10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10"/>
      <color indexed="53"/>
      <name val="Arial"/>
      <family val="2"/>
    </font>
    <font>
      <sz val="9"/>
      <color indexed="19"/>
      <name val="Arial"/>
      <family val="2"/>
    </font>
    <font>
      <sz val="12"/>
      <color rgb="FFFFC000"/>
      <name val="Arial"/>
      <family val="2"/>
    </font>
    <font>
      <sz val="8"/>
      <color rgb="FF000000"/>
      <name val="Tahoma"/>
      <family val="2"/>
    </font>
    <font>
      <b/>
      <sz val="12"/>
      <color theme="5" tint="0.39997558519241921"/>
      <name val="Arial"/>
      <family val="2"/>
    </font>
    <font>
      <b/>
      <sz val="24"/>
      <color rgb="FFFF0000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2" fillId="9" borderId="0" xfId="0" applyFont="1" applyFill="1" applyAlignment="1" applyProtection="1">
      <alignment horizontal="center"/>
      <protection locked="0"/>
    </xf>
    <xf numFmtId="0" fontId="2" fillId="9" borderId="0" xfId="0" applyFont="1" applyFill="1" applyProtection="1">
      <protection locked="0"/>
    </xf>
    <xf numFmtId="0" fontId="13" fillId="10" borderId="0" xfId="0" applyFont="1" applyFill="1" applyAlignment="1" applyProtection="1">
      <alignment horizontal="center"/>
      <protection locked="0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1" fontId="2" fillId="0" borderId="0" xfId="0" applyNumberFormat="1" applyFont="1" applyProtection="1">
      <protection locked="0"/>
    </xf>
    <xf numFmtId="0" fontId="14" fillId="0" borderId="2" xfId="0" applyFont="1" applyBorder="1" applyProtection="1">
      <protection locked="0"/>
    </xf>
    <xf numFmtId="49" fontId="0" fillId="0" borderId="0" xfId="0" applyNumberFormat="1"/>
    <xf numFmtId="2" fontId="9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8" fillId="11" borderId="0" xfId="0" quotePrefix="1" applyFont="1" applyFill="1" applyAlignment="1">
      <alignment horizontal="right" vertical="center" wrapText="1"/>
    </xf>
    <xf numFmtId="0" fontId="17" fillId="0" borderId="5" xfId="0" applyFont="1" applyBorder="1" applyAlignment="1">
      <alignment horizontal="right" vertical="center"/>
    </xf>
    <xf numFmtId="49" fontId="14" fillId="11" borderId="6" xfId="0" applyNumberFormat="1" applyFont="1" applyFill="1" applyBorder="1"/>
    <xf numFmtId="49" fontId="14" fillId="11" borderId="7" xfId="0" applyNumberFormat="1" applyFont="1" applyFill="1" applyBorder="1"/>
    <xf numFmtId="0" fontId="15" fillId="11" borderId="8" xfId="0" applyFont="1" applyFill="1" applyBorder="1" applyAlignment="1">
      <alignment vertical="center" wrapText="1"/>
    </xf>
    <xf numFmtId="0" fontId="16" fillId="11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2" fontId="9" fillId="0" borderId="0" xfId="0" applyNumberFormat="1" applyFont="1" applyAlignment="1">
      <alignment horizontal="center"/>
    </xf>
    <xf numFmtId="0" fontId="14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24" fillId="11" borderId="10" xfId="0" quotePrefix="1" applyFont="1" applyFill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25" fillId="0" borderId="0" xfId="0" applyFont="1"/>
    <xf numFmtId="0" fontId="2" fillId="12" borderId="0" xfId="0" applyFont="1" applyFill="1" applyProtection="1">
      <protection locked="0"/>
    </xf>
    <xf numFmtId="0" fontId="2" fillId="12" borderId="0" xfId="0" applyFont="1" applyFill="1" applyAlignment="1" applyProtection="1">
      <alignment horizontal="center"/>
      <protection locked="0"/>
    </xf>
    <xf numFmtId="2" fontId="9" fillId="0" borderId="11" xfId="0" applyNumberFormat="1" applyFont="1" applyBorder="1" applyAlignment="1">
      <alignment horizontal="center"/>
    </xf>
    <xf numFmtId="0" fontId="2" fillId="13" borderId="0" xfId="0" applyFont="1" applyFill="1" applyProtection="1">
      <protection locked="0"/>
    </xf>
    <xf numFmtId="0" fontId="2" fillId="13" borderId="0" xfId="0" applyFont="1" applyFill="1" applyAlignment="1" applyProtection="1">
      <alignment horizontal="center"/>
      <protection locked="0"/>
    </xf>
    <xf numFmtId="0" fontId="27" fillId="0" borderId="0" xfId="0" applyFont="1"/>
    <xf numFmtId="0" fontId="2" fillId="14" borderId="0" xfId="0" applyFont="1" applyFill="1" applyAlignment="1" applyProtection="1">
      <alignment horizontal="center"/>
      <protection locked="0"/>
    </xf>
    <xf numFmtId="0" fontId="2" fillId="14" borderId="0" xfId="0" applyFont="1" applyFill="1" applyProtection="1">
      <protection locked="0"/>
    </xf>
    <xf numFmtId="0" fontId="0" fillId="2" borderId="0" xfId="0" applyFill="1"/>
    <xf numFmtId="0" fontId="0" fillId="15" borderId="0" xfId="0" applyFill="1"/>
    <xf numFmtId="0" fontId="2" fillId="16" borderId="0" xfId="0" applyFont="1" applyFill="1" applyAlignment="1" applyProtection="1">
      <alignment horizontal="center"/>
      <protection locked="0"/>
    </xf>
    <xf numFmtId="0" fontId="2" fillId="16" borderId="0" xfId="0" applyFont="1" applyFill="1" applyProtection="1">
      <protection locked="0"/>
    </xf>
    <xf numFmtId="0" fontId="6" fillId="7" borderId="0" xfId="0" applyFont="1" applyFill="1"/>
    <xf numFmtId="2" fontId="9" fillId="7" borderId="0" xfId="0" applyNumberFormat="1" applyFont="1" applyFill="1" applyAlignment="1">
      <alignment horizontal="center"/>
    </xf>
    <xf numFmtId="0" fontId="14" fillId="7" borderId="0" xfId="0" applyFont="1" applyFill="1"/>
    <xf numFmtId="0" fontId="17" fillId="7" borderId="0" xfId="0" applyFont="1" applyFill="1"/>
    <xf numFmtId="2" fontId="9" fillId="7" borderId="1" xfId="0" applyNumberFormat="1" applyFont="1" applyFill="1" applyBorder="1" applyAlignment="1" applyProtection="1">
      <alignment horizontal="center"/>
      <protection locked="0"/>
    </xf>
    <xf numFmtId="1" fontId="9" fillId="7" borderId="1" xfId="0" applyNumberFormat="1" applyFont="1" applyFill="1" applyBorder="1" applyAlignment="1" applyProtection="1">
      <alignment horizontal="center"/>
      <protection locked="0"/>
    </xf>
    <xf numFmtId="2" fontId="22" fillId="7" borderId="1" xfId="0" applyNumberFormat="1" applyFont="1" applyFill="1" applyBorder="1" applyAlignment="1" applyProtection="1">
      <alignment horizontal="center"/>
      <protection locked="0"/>
    </xf>
    <xf numFmtId="1" fontId="9" fillId="7" borderId="11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2" fontId="0" fillId="0" borderId="2" xfId="0" applyNumberFormat="1" applyBorder="1" applyAlignment="1" applyProtection="1">
      <alignment horizontal="right"/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0" fontId="1" fillId="2" borderId="0" xfId="0" applyFont="1" applyFill="1"/>
    <xf numFmtId="0" fontId="6" fillId="0" borderId="15" xfId="0" applyFont="1" applyBorder="1" applyAlignment="1">
      <alignment horizontal="center" vertical="center"/>
    </xf>
    <xf numFmtId="0" fontId="11" fillId="0" borderId="0" xfId="0" applyFont="1"/>
    <xf numFmtId="0" fontId="12" fillId="17" borderId="12" xfId="0" applyFont="1" applyFill="1" applyBorder="1" applyAlignment="1">
      <alignment horizontal="center"/>
    </xf>
    <xf numFmtId="0" fontId="12" fillId="17" borderId="13" xfId="0" applyFont="1" applyFill="1" applyBorder="1" applyAlignment="1">
      <alignment horizontal="center"/>
    </xf>
    <xf numFmtId="0" fontId="12" fillId="17" borderId="14" xfId="0" applyFont="1" applyFill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2" fillId="18" borderId="12" xfId="0" applyFont="1" applyFill="1" applyBorder="1" applyAlignment="1">
      <alignment horizontal="center"/>
    </xf>
    <xf numFmtId="0" fontId="32" fillId="18" borderId="13" xfId="0" applyFont="1" applyFill="1" applyBorder="1" applyAlignment="1">
      <alignment horizontal="center"/>
    </xf>
    <xf numFmtId="0" fontId="32" fillId="18" borderId="14" xfId="0" applyFont="1" applyFill="1" applyBorder="1" applyAlignment="1">
      <alignment horizontal="center"/>
    </xf>
    <xf numFmtId="0" fontId="30" fillId="0" borderId="0" xfId="0" applyFont="1"/>
    <xf numFmtId="0" fontId="7" fillId="0" borderId="12" xfId="1" applyNumberForma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165" fontId="9" fillId="0" borderId="12" xfId="0" applyNumberFormat="1" applyFont="1" applyBorder="1" applyAlignment="1" applyProtection="1">
      <alignment horizontal="center"/>
      <protection locked="0"/>
    </xf>
    <xf numFmtId="165" fontId="9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6" fillId="0" borderId="2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22" fillId="7" borderId="0" xfId="0" applyFont="1" applyFill="1" applyAlignment="1">
      <alignment horizontal="center"/>
    </xf>
    <xf numFmtId="2" fontId="9" fillId="7" borderId="12" xfId="0" applyNumberFormat="1" applyFont="1" applyFill="1" applyBorder="1" applyAlignment="1" applyProtection="1">
      <alignment horizontal="center"/>
      <protection locked="0"/>
    </xf>
    <xf numFmtId="2" fontId="9" fillId="7" borderId="14" xfId="0" applyNumberFormat="1" applyFont="1" applyFill="1" applyBorder="1" applyAlignment="1" applyProtection="1">
      <alignment horizontal="center"/>
      <protection locked="0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9" fillId="0" borderId="13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49" fontId="22" fillId="0" borderId="25" xfId="0" applyNumberFormat="1" applyFont="1" applyBorder="1" applyAlignment="1" applyProtection="1">
      <alignment horizontal="center"/>
      <protection locked="0"/>
    </xf>
    <xf numFmtId="49" fontId="22" fillId="0" borderId="26" xfId="0" applyNumberFormat="1" applyFont="1" applyBorder="1" applyAlignment="1" applyProtection="1">
      <alignment horizontal="center"/>
      <protection locked="0"/>
    </xf>
    <xf numFmtId="49" fontId="22" fillId="0" borderId="27" xfId="0" applyNumberFormat="1" applyFont="1" applyBorder="1" applyAlignment="1" applyProtection="1">
      <alignment horizontal="center"/>
      <protection locked="0"/>
    </xf>
    <xf numFmtId="0" fontId="16" fillId="11" borderId="17" xfId="0" quotePrefix="1" applyFont="1" applyFill="1" applyBorder="1" applyAlignment="1">
      <alignment horizontal="left" vertical="center" wrapText="1"/>
    </xf>
    <xf numFmtId="0" fontId="16" fillId="11" borderId="19" xfId="0" applyFont="1" applyFill="1" applyBorder="1" applyAlignment="1">
      <alignment horizontal="left" vertical="center" wrapText="1"/>
    </xf>
    <xf numFmtId="0" fontId="22" fillId="0" borderId="25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27" xfId="0" applyFont="1" applyBorder="1" applyAlignment="1" applyProtection="1">
      <alignment horizontal="center"/>
      <protection locked="0"/>
    </xf>
    <xf numFmtId="0" fontId="23" fillId="11" borderId="0" xfId="0" applyFont="1" applyFill="1" applyAlignment="1">
      <alignment horizontal="right"/>
    </xf>
    <xf numFmtId="0" fontId="23" fillId="11" borderId="19" xfId="0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2" fillId="19" borderId="12" xfId="0" applyFont="1" applyFill="1" applyBorder="1" applyAlignment="1">
      <alignment horizontal="center"/>
    </xf>
    <xf numFmtId="0" fontId="12" fillId="19" borderId="13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19" borderId="14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5" fmlaLink="basis!$L$1" fmlaRange="basis!$A$2:$A$1599" sel="1" val="0"/>
</file>

<file path=xl/ctrlProps/ctrlProp10.xml><?xml version="1.0" encoding="utf-8"?>
<formControlPr xmlns="http://schemas.microsoft.com/office/spreadsheetml/2009/9/main" objectType="Drop" dropLines="4" dropStyle="combo" dx="15" fmlaLink="knoppen!$B$12" fmlaRange="knoppen!$A$34:$A$36" sel="1" val="0"/>
</file>

<file path=xl/ctrlProps/ctrlProp11.xml><?xml version="1.0" encoding="utf-8"?>
<formControlPr xmlns="http://schemas.microsoft.com/office/spreadsheetml/2009/9/main" objectType="Drop" dropLines="2" dropStyle="combo" dx="15" fmlaLink="knoppen!$B$6" fmlaRange="knoppen!$A$37:$A$38" sel="1" val="0"/>
</file>

<file path=xl/ctrlProps/ctrlProp12.xml><?xml version="1.0" encoding="utf-8"?>
<formControlPr xmlns="http://schemas.microsoft.com/office/spreadsheetml/2009/9/main" objectType="Drop" dropLines="6" dropStyle="combo" dx="15" fmlaLink="knoppen!$B$7" fmlaRange="knoppen!$A$39:$A$44" sel="1" val="0"/>
</file>

<file path=xl/ctrlProps/ctrlProp13.xml><?xml version="1.0" encoding="utf-8"?>
<formControlPr xmlns="http://schemas.microsoft.com/office/spreadsheetml/2009/9/main" objectType="Drop" dropLines="2" dropStyle="combo" dx="15" fmlaLink="knoppen!$B$13" fmlaRange="knoppen!$A$45:$A$46" sel="2" val="0"/>
</file>

<file path=xl/ctrlProps/ctrlProp2.xml><?xml version="1.0" encoding="utf-8"?>
<formControlPr xmlns="http://schemas.microsoft.com/office/spreadsheetml/2009/9/main" objectType="CheckBox" checked="Checked" fmlaLink="knoppen!$D$20" lockText="1" noThreeD="1"/>
</file>

<file path=xl/ctrlProps/ctrlProp3.xml><?xml version="1.0" encoding="utf-8"?>
<formControlPr xmlns="http://schemas.microsoft.com/office/spreadsheetml/2009/9/main" objectType="Drop" dropLines="15" dropStyle="combo" dx="15" fmlaLink="knoppen!$B$1" fmlaRange="knoppen!$F$1:$F$76" sel="1" val="0"/>
</file>

<file path=xl/ctrlProps/ctrlProp4.xml><?xml version="1.0" encoding="utf-8"?>
<formControlPr xmlns="http://schemas.microsoft.com/office/spreadsheetml/2009/9/main" objectType="Drop" dropLines="2" dropStyle="combo" dx="15" fmlaLink="knoppen!$B$3" fmlaRange="knoppen!$A$8:$A$9" sel="1" val="0"/>
</file>

<file path=xl/ctrlProps/ctrlProp5.xml><?xml version="1.0" encoding="utf-8"?>
<formControlPr xmlns="http://schemas.microsoft.com/office/spreadsheetml/2009/9/main" objectType="Drop" dropLines="4" dropStyle="combo" dx="15" fmlaLink="knoppen!$B$8" fmlaRange="knoppen!$A$16:$A$19" sel="3" val="0"/>
</file>

<file path=xl/ctrlProps/ctrlProp6.xml><?xml version="1.0" encoding="utf-8"?>
<formControlPr xmlns="http://schemas.microsoft.com/office/spreadsheetml/2009/9/main" objectType="CheckBox" checked="Checked" fmlaLink="knoppen!$D$21" lockText="1" noThreeD="1"/>
</file>

<file path=xl/ctrlProps/ctrlProp7.xml><?xml version="1.0" encoding="utf-8"?>
<formControlPr xmlns="http://schemas.microsoft.com/office/spreadsheetml/2009/9/main" objectType="Drop" dropLines="5" dropStyle="combo" dx="15" fmlaLink="knoppen!$B$9" fmlaRange="knoppen!$A$20:$A$24" sel="1" val="0"/>
</file>

<file path=xl/ctrlProps/ctrlProp8.xml><?xml version="1.0" encoding="utf-8"?>
<formControlPr xmlns="http://schemas.microsoft.com/office/spreadsheetml/2009/9/main" objectType="Drop" dropLines="6" dropStyle="combo" dx="15" fmlaLink="knoppen!$B$10" fmlaRange="knoppen!$A$25:$A$30" sel="2" val="0"/>
</file>

<file path=xl/ctrlProps/ctrlProp9.xml><?xml version="1.0" encoding="utf-8"?>
<formControlPr xmlns="http://schemas.microsoft.com/office/spreadsheetml/2009/9/main" objectType="Drop" dropLines="3" dropStyle="combo" dx="15" fmlaLink="knoppen!$B$11" fmlaRange="knoppen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1435100</xdr:colOff>
      <xdr:row>2</xdr:row>
      <xdr:rowOff>50800</xdr:rowOff>
    </xdr:to>
    <xdr:pic>
      <xdr:nvPicPr>
        <xdr:cNvPr id="1179" name="Picture 115" descr="VVW Recrea_log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5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4</xdr:col>
          <xdr:colOff>0</xdr:colOff>
          <xdr:row>13</xdr:row>
          <xdr:rowOff>198120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77</xdr:row>
          <xdr:rowOff>76200</xdr:rowOff>
        </xdr:from>
        <xdr:to>
          <xdr:col>2</xdr:col>
          <xdr:colOff>0</xdr:colOff>
          <xdr:row>79</xdr:row>
          <xdr:rowOff>0</xdr:rowOff>
        </xdr:to>
        <xdr:sp macro="" textlink="">
          <xdr:nvSpPr>
            <xdr:cNvPr id="1038" name="Check Box 14" descr="hierbij bevestig ik dat alle gegevens correct zijn (**)&#10;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bevestig ik dat alle gegevens correct zijn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36</xdr:row>
          <xdr:rowOff>7620</xdr:rowOff>
        </xdr:from>
        <xdr:to>
          <xdr:col>0</xdr:col>
          <xdr:colOff>2468880</xdr:colOff>
          <xdr:row>37</xdr:row>
          <xdr:rowOff>68580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655320</xdr:colOff>
          <xdr:row>36</xdr:row>
          <xdr:rowOff>30480</xdr:rowOff>
        </xdr:from>
        <xdr:to>
          <xdr:col>4</xdr:col>
          <xdr:colOff>464820</xdr:colOff>
          <xdr:row>37</xdr:row>
          <xdr:rowOff>68580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0</xdr:rowOff>
        </xdr:from>
        <xdr:to>
          <xdr:col>4</xdr:col>
          <xdr:colOff>7620</xdr:colOff>
          <xdr:row>48</xdr:row>
          <xdr:rowOff>38100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78</xdr:row>
          <xdr:rowOff>121920</xdr:rowOff>
        </xdr:from>
        <xdr:to>
          <xdr:col>2</xdr:col>
          <xdr:colOff>30480</xdr:colOff>
          <xdr:row>80</xdr:row>
          <xdr:rowOff>0</xdr:rowOff>
        </xdr:to>
        <xdr:sp macro="" textlink="">
          <xdr:nvSpPr>
            <xdr:cNvPr id="1120" name="Check Box 96" descr="hierbij verklaar ik dat ik akkoord ga met de CR voorschriften (**)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verklaar ik dat ik akkoord ga met de CR voorschriften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42</xdr:row>
          <xdr:rowOff>0</xdr:rowOff>
        </xdr:from>
        <xdr:to>
          <xdr:col>3</xdr:col>
          <xdr:colOff>1440180</xdr:colOff>
          <xdr:row>43</xdr:row>
          <xdr:rowOff>30480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46</xdr:row>
          <xdr:rowOff>144780</xdr:rowOff>
        </xdr:from>
        <xdr:to>
          <xdr:col>7</xdr:col>
          <xdr:colOff>647700</xdr:colOff>
          <xdr:row>48</xdr:row>
          <xdr:rowOff>7620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2811780</xdr:colOff>
          <xdr:row>36</xdr:row>
          <xdr:rowOff>7620</xdr:rowOff>
        </xdr:from>
        <xdr:to>
          <xdr:col>3</xdr:col>
          <xdr:colOff>236220</xdr:colOff>
          <xdr:row>37</xdr:row>
          <xdr:rowOff>76200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46</xdr:row>
          <xdr:rowOff>152400</xdr:rowOff>
        </xdr:from>
        <xdr:to>
          <xdr:col>2</xdr:col>
          <xdr:colOff>525780</xdr:colOff>
          <xdr:row>48</xdr:row>
          <xdr:rowOff>30480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42</xdr:row>
          <xdr:rowOff>0</xdr:rowOff>
        </xdr:from>
        <xdr:to>
          <xdr:col>1</xdr:col>
          <xdr:colOff>373380</xdr:colOff>
          <xdr:row>43</xdr:row>
          <xdr:rowOff>38100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36</xdr:row>
          <xdr:rowOff>30480</xdr:rowOff>
        </xdr:from>
        <xdr:to>
          <xdr:col>6</xdr:col>
          <xdr:colOff>0</xdr:colOff>
          <xdr:row>37</xdr:row>
          <xdr:rowOff>68580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39</xdr:row>
          <xdr:rowOff>45720</xdr:rowOff>
        </xdr:from>
        <xdr:to>
          <xdr:col>0</xdr:col>
          <xdr:colOff>2049780</xdr:colOff>
          <xdr:row>40</xdr:row>
          <xdr:rowOff>83820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1714500</xdr:colOff>
      <xdr:row>0</xdr:row>
      <xdr:rowOff>38100</xdr:rowOff>
    </xdr:from>
    <xdr:to>
      <xdr:col>6</xdr:col>
      <xdr:colOff>0</xdr:colOff>
      <xdr:row>1</xdr:row>
      <xdr:rowOff>165100</xdr:rowOff>
    </xdr:to>
    <xdr:pic>
      <xdr:nvPicPr>
        <xdr:cNvPr id="1180" name="Picture 13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200" y="38100"/>
          <a:ext cx="21336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1451"/>
  <sheetViews>
    <sheetView showGridLines="0" tabSelected="1" zoomScaleNormal="100" workbookViewId="0">
      <selection activeCell="A72" sqref="A72:F72"/>
    </sheetView>
  </sheetViews>
  <sheetFormatPr defaultColWidth="9.109375" defaultRowHeight="13.2" x14ac:dyDescent="0.25"/>
  <cols>
    <col min="1" max="1" width="37.33203125" style="1" customWidth="1"/>
    <col min="2" max="2" width="10.6640625" style="1" bestFit="1" customWidth="1"/>
    <col min="3" max="3" width="9.44140625" style="1" customWidth="1"/>
    <col min="4" max="4" width="32.44140625" style="1" customWidth="1"/>
    <col min="5" max="5" width="16.88671875" style="1" customWidth="1"/>
    <col min="6" max="6" width="50.6640625" style="1" customWidth="1"/>
    <col min="7" max="7" width="2.44140625" style="1" customWidth="1"/>
    <col min="8" max="8" width="37.88671875" style="4" customWidth="1"/>
    <col min="9" max="17" width="9.109375" style="4"/>
    <col min="18" max="27" width="8.88671875" customWidth="1"/>
    <col min="28" max="28" width="42.44140625" style="4" customWidth="1"/>
    <col min="29" max="29" width="12.88671875" style="4" customWidth="1"/>
    <col min="30" max="30" width="28.6640625" style="4" customWidth="1"/>
    <col min="31" max="31" width="43.44140625" style="4" customWidth="1"/>
    <col min="32" max="33" width="26.44140625" style="4" customWidth="1"/>
    <col min="34" max="34" width="23.6640625" style="4" customWidth="1"/>
    <col min="35" max="35" width="11.6640625" style="4" customWidth="1"/>
    <col min="36" max="36" width="23.88671875" style="4" customWidth="1"/>
    <col min="37" max="37" width="25" style="4" customWidth="1"/>
    <col min="38" max="38" width="37.88671875" style="4" customWidth="1"/>
    <col min="39" max="39" width="45.109375" style="4" customWidth="1"/>
    <col min="40" max="58" width="9.109375" style="4"/>
    <col min="59" max="16384" width="9.109375" style="1"/>
  </cols>
  <sheetData>
    <row r="1" spans="1:10" ht="30" x14ac:dyDescent="0.5">
      <c r="A1" s="143" t="s">
        <v>1878</v>
      </c>
      <c r="B1" s="143"/>
      <c r="C1" s="143"/>
      <c r="D1" s="143"/>
      <c r="E1" s="143"/>
      <c r="F1" s="143"/>
      <c r="H1"/>
      <c r="I1"/>
    </row>
    <row r="2" spans="1:10" ht="15.75" customHeight="1" x14ac:dyDescent="0.5">
      <c r="A2" s="144"/>
      <c r="B2" s="144"/>
      <c r="C2" s="144"/>
      <c r="D2" s="144"/>
      <c r="E2" s="144"/>
      <c r="F2" s="144"/>
      <c r="H2"/>
      <c r="I2"/>
    </row>
    <row r="3" spans="1:10" ht="15.6" x14ac:dyDescent="0.3">
      <c r="A3" s="145" t="s">
        <v>341</v>
      </c>
      <c r="B3" s="145"/>
      <c r="C3" s="145"/>
      <c r="D3" s="145"/>
      <c r="E3" s="145"/>
      <c r="F3" s="145"/>
      <c r="H3"/>
      <c r="I3"/>
    </row>
    <row r="4" spans="1:10" ht="15" x14ac:dyDescent="0.25">
      <c r="A4" s="132" t="s">
        <v>1442</v>
      </c>
      <c r="B4" s="132"/>
      <c r="C4" s="132"/>
      <c r="D4" s="132"/>
      <c r="E4" s="132"/>
      <c r="F4" s="132"/>
      <c r="H4" s="85"/>
      <c r="I4"/>
    </row>
    <row r="5" spans="1:10" ht="15" x14ac:dyDescent="0.25">
      <c r="A5" s="132" t="s">
        <v>1440</v>
      </c>
      <c r="B5" s="132"/>
      <c r="C5" s="132"/>
      <c r="D5" s="132"/>
      <c r="E5" s="132"/>
      <c r="F5" s="132"/>
      <c r="H5"/>
      <c r="I5"/>
    </row>
    <row r="6" spans="1:10" ht="15" x14ac:dyDescent="0.25">
      <c r="A6" s="132" t="s">
        <v>1603</v>
      </c>
      <c r="B6" s="132"/>
      <c r="C6" s="132"/>
      <c r="D6" s="132"/>
      <c r="E6" s="132"/>
      <c r="F6" s="132"/>
      <c r="H6"/>
      <c r="I6"/>
      <c r="J6" s="86"/>
    </row>
    <row r="7" spans="1:10" ht="15.6" x14ac:dyDescent="0.3">
      <c r="A7" s="132" t="s">
        <v>336</v>
      </c>
      <c r="B7" s="132"/>
      <c r="C7" s="132"/>
      <c r="D7" s="132"/>
      <c r="E7" s="132"/>
      <c r="F7" s="132"/>
      <c r="H7"/>
      <c r="I7"/>
    </row>
    <row r="8" spans="1:10" ht="15" x14ac:dyDescent="0.25">
      <c r="A8" s="132" t="s">
        <v>1441</v>
      </c>
      <c r="B8" s="132"/>
      <c r="C8" s="132"/>
      <c r="D8" s="132"/>
      <c r="E8" s="132"/>
      <c r="F8" s="132"/>
      <c r="H8"/>
      <c r="I8"/>
    </row>
    <row r="9" spans="1:10" x14ac:dyDescent="0.25">
      <c r="A9" s="29"/>
      <c r="B9" s="29"/>
      <c r="C9" s="29"/>
      <c r="D9" s="29"/>
      <c r="E9" s="29"/>
      <c r="F9" s="29"/>
      <c r="H9"/>
      <c r="I9"/>
    </row>
    <row r="10" spans="1:10" ht="15.6" x14ac:dyDescent="0.3">
      <c r="A10" s="146" t="s">
        <v>1373</v>
      </c>
      <c r="B10" s="147"/>
      <c r="C10" s="147"/>
      <c r="D10" s="147"/>
      <c r="E10" s="147"/>
      <c r="F10" s="148"/>
      <c r="H10"/>
      <c r="I10"/>
    </row>
    <row r="11" spans="1:10" ht="13.8" thickBot="1" x14ac:dyDescent="0.3">
      <c r="E11" s="141" t="s">
        <v>1377</v>
      </c>
      <c r="F11" s="142"/>
      <c r="H11"/>
      <c r="I11"/>
    </row>
    <row r="12" spans="1:10" ht="16.5" customHeight="1" thickBot="1" x14ac:dyDescent="0.45">
      <c r="A12" s="30" t="s">
        <v>1374</v>
      </c>
      <c r="B12" s="138"/>
      <c r="C12" s="139"/>
      <c r="D12" s="140"/>
      <c r="E12" s="56" t="s">
        <v>1439</v>
      </c>
      <c r="F12" s="26"/>
      <c r="H12"/>
      <c r="I12"/>
    </row>
    <row r="13" spans="1:10" ht="18" customHeight="1" thickBot="1" x14ac:dyDescent="0.35">
      <c r="A13" s="31" t="s">
        <v>1375</v>
      </c>
      <c r="B13" s="133"/>
      <c r="C13" s="134"/>
      <c r="D13" s="135"/>
      <c r="E13" s="32"/>
      <c r="F13" s="136" t="s">
        <v>342</v>
      </c>
      <c r="H13"/>
      <c r="I13"/>
    </row>
    <row r="14" spans="1:10" ht="17.25" customHeight="1" thickBot="1" x14ac:dyDescent="0.3">
      <c r="A14" s="33" t="s">
        <v>1376</v>
      </c>
      <c r="B14" s="34"/>
      <c r="C14" s="35"/>
      <c r="D14" s="36"/>
      <c r="E14" s="37"/>
      <c r="F14" s="137"/>
      <c r="H14"/>
      <c r="I14"/>
    </row>
    <row r="15" spans="1:10" ht="19.5" customHeight="1" x14ac:dyDescent="0.25">
      <c r="A15" s="29"/>
      <c r="B15" s="29"/>
      <c r="C15" s="29"/>
      <c r="D15" s="29"/>
      <c r="E15" s="29"/>
      <c r="F15" s="29"/>
      <c r="H15"/>
      <c r="I15"/>
    </row>
    <row r="16" spans="1:10" ht="15.6" x14ac:dyDescent="0.3">
      <c r="A16" s="146" t="s">
        <v>1444</v>
      </c>
      <c r="B16" s="147"/>
      <c r="C16" s="147"/>
      <c r="D16" s="147"/>
      <c r="E16" s="147"/>
      <c r="F16" s="148"/>
      <c r="H16"/>
      <c r="I16"/>
    </row>
    <row r="17" spans="1:9" ht="16.5" customHeight="1" x14ac:dyDescent="0.3">
      <c r="A17" s="38" t="s">
        <v>1299</v>
      </c>
      <c r="B17" s="127"/>
      <c r="C17" s="128"/>
      <c r="D17" s="128"/>
      <c r="E17" s="128"/>
      <c r="F17" s="129"/>
      <c r="H17"/>
      <c r="I17"/>
    </row>
    <row r="18" spans="1:9" ht="16.5" customHeight="1" x14ac:dyDescent="0.3">
      <c r="A18" s="38" t="s">
        <v>1596</v>
      </c>
      <c r="B18" s="130"/>
      <c r="C18" s="131"/>
      <c r="D18" s="39" t="s">
        <v>89</v>
      </c>
      <c r="E18" s="128"/>
      <c r="F18" s="129"/>
      <c r="H18"/>
      <c r="I18"/>
    </row>
    <row r="19" spans="1:9" ht="16.5" customHeight="1" x14ac:dyDescent="0.3">
      <c r="A19" s="38" t="s">
        <v>1597</v>
      </c>
      <c r="B19" s="121"/>
      <c r="C19" s="110"/>
      <c r="D19" s="110"/>
      <c r="E19" s="110"/>
      <c r="F19" s="111"/>
      <c r="H19"/>
      <c r="I19"/>
    </row>
    <row r="20" spans="1:9" ht="16.5" customHeight="1" x14ac:dyDescent="0.3">
      <c r="A20" s="38" t="s">
        <v>1604</v>
      </c>
      <c r="B20" s="121"/>
      <c r="C20" s="110"/>
      <c r="D20" s="110"/>
      <c r="E20" s="110"/>
      <c r="F20" s="111"/>
      <c r="H20"/>
      <c r="I20"/>
    </row>
    <row r="21" spans="1:9" ht="16.5" customHeight="1" x14ac:dyDescent="0.3">
      <c r="A21" s="38" t="s">
        <v>1598</v>
      </c>
      <c r="B21" s="121"/>
      <c r="C21" s="110"/>
      <c r="D21" s="110"/>
      <c r="E21" s="110"/>
      <c r="F21" s="111"/>
      <c r="H21"/>
    </row>
    <row r="22" spans="1:9" ht="16.5" customHeight="1" x14ac:dyDescent="0.3">
      <c r="A22" s="38" t="s">
        <v>1599</v>
      </c>
      <c r="B22" s="121"/>
      <c r="C22" s="110"/>
      <c r="D22" s="111"/>
      <c r="E22" s="40" t="s">
        <v>226</v>
      </c>
      <c r="F22" s="5"/>
      <c r="H22"/>
    </row>
    <row r="23" spans="1:9" ht="16.5" customHeight="1" x14ac:dyDescent="0.3">
      <c r="A23" s="41" t="s">
        <v>1600</v>
      </c>
      <c r="B23" s="121"/>
      <c r="C23" s="110"/>
      <c r="D23" s="110"/>
      <c r="E23" s="110"/>
      <c r="F23" s="111"/>
      <c r="H23"/>
      <c r="I23" s="4" t="s">
        <v>78</v>
      </c>
    </row>
    <row r="24" spans="1:9" ht="16.5" customHeight="1" x14ac:dyDescent="0.3">
      <c r="A24" s="38" t="s">
        <v>1601</v>
      </c>
      <c r="B24" s="121"/>
      <c r="C24" s="110"/>
      <c r="D24" s="110"/>
      <c r="E24" s="110"/>
      <c r="F24" s="111"/>
      <c r="H24"/>
      <c r="I24" s="4" t="s">
        <v>78</v>
      </c>
    </row>
    <row r="25" spans="1:9" ht="16.5" customHeight="1" x14ac:dyDescent="0.3">
      <c r="A25" s="38" t="s">
        <v>1602</v>
      </c>
      <c r="B25" s="109"/>
      <c r="C25" s="110"/>
      <c r="D25" s="110"/>
      <c r="E25" s="110"/>
      <c r="F25" s="111"/>
      <c r="H25"/>
    </row>
    <row r="26" spans="1:9" ht="16.5" customHeight="1" x14ac:dyDescent="0.25">
      <c r="B26" s="42"/>
      <c r="C26" s="88" t="s">
        <v>227</v>
      </c>
      <c r="D26" s="88"/>
      <c r="E26" s="122"/>
      <c r="F26" s="123"/>
      <c r="H26"/>
    </row>
    <row r="27" spans="1:9" x14ac:dyDescent="0.25">
      <c r="B27" s="42"/>
      <c r="C27" s="43"/>
      <c r="D27" s="43"/>
      <c r="E27" s="43"/>
      <c r="F27" s="43"/>
      <c r="H27"/>
    </row>
    <row r="28" spans="1:9" ht="15" x14ac:dyDescent="0.25">
      <c r="A28" s="108" t="s">
        <v>337</v>
      </c>
      <c r="B28" s="108"/>
      <c r="C28" s="108"/>
      <c r="D28" s="108"/>
      <c r="E28" s="108"/>
      <c r="F28" s="108"/>
      <c r="H28"/>
    </row>
    <row r="29" spans="1:9" ht="12.75" customHeight="1" x14ac:dyDescent="0.25">
      <c r="A29" s="108" t="s">
        <v>1879</v>
      </c>
      <c r="B29" s="108"/>
      <c r="C29" s="108"/>
      <c r="D29" s="108"/>
      <c r="E29" s="108"/>
      <c r="F29" s="108"/>
      <c r="H29"/>
    </row>
    <row r="30" spans="1:9" x14ac:dyDescent="0.25">
      <c r="A30" s="44"/>
      <c r="C30" s="29"/>
      <c r="D30"/>
      <c r="E30"/>
      <c r="F30"/>
    </row>
    <row r="31" spans="1:9" ht="15.6" x14ac:dyDescent="0.3">
      <c r="A31" s="105" t="s">
        <v>343</v>
      </c>
      <c r="B31" s="106"/>
      <c r="C31" s="106"/>
      <c r="D31" s="106"/>
      <c r="E31" s="106"/>
      <c r="F31" s="107"/>
    </row>
    <row r="33" spans="1:63" ht="14.25" customHeight="1" x14ac:dyDescent="0.25">
      <c r="A33" s="89" t="s">
        <v>1378</v>
      </c>
      <c r="B33" s="89"/>
      <c r="C33" s="89"/>
      <c r="D33" s="89"/>
      <c r="E33" s="89"/>
      <c r="F33" s="89"/>
    </row>
    <row r="34" spans="1:63" ht="15" x14ac:dyDescent="0.25">
      <c r="A34" s="89" t="s">
        <v>1761</v>
      </c>
      <c r="B34" s="89"/>
      <c r="C34" s="89"/>
      <c r="D34" s="89"/>
      <c r="E34" s="89"/>
      <c r="F34" s="89"/>
    </row>
    <row r="35" spans="1:63" x14ac:dyDescent="0.25">
      <c r="A35" s="45"/>
      <c r="B35" s="45"/>
      <c r="C35" s="45"/>
      <c r="D35" s="45"/>
      <c r="E35" s="45"/>
      <c r="F35" s="45"/>
    </row>
    <row r="36" spans="1:63" ht="17.25" customHeight="1" x14ac:dyDescent="0.25">
      <c r="A36" s="46" t="s">
        <v>822</v>
      </c>
      <c r="B36" s="46" t="s">
        <v>620</v>
      </c>
      <c r="D36" s="46" t="s">
        <v>1300</v>
      </c>
      <c r="F36" s="46" t="s">
        <v>1306</v>
      </c>
    </row>
    <row r="37" spans="1:63" ht="12.75" customHeight="1" x14ac:dyDescent="0.25">
      <c r="A37"/>
      <c r="E37"/>
      <c r="F37"/>
    </row>
    <row r="38" spans="1:63" ht="12.75" customHeight="1" x14ac:dyDescent="0.25">
      <c r="A38"/>
      <c r="E38"/>
      <c r="F38"/>
    </row>
    <row r="39" spans="1:63" ht="12.75" customHeight="1" thickBot="1" x14ac:dyDescent="0.3">
      <c r="A39" s="46" t="s">
        <v>795</v>
      </c>
      <c r="B39" s="46"/>
      <c r="E39" s="46"/>
      <c r="F39" s="46" t="s">
        <v>1307</v>
      </c>
    </row>
    <row r="40" spans="1:63" ht="12.75" customHeight="1" x14ac:dyDescent="0.25">
      <c r="B40"/>
      <c r="C40"/>
      <c r="D40"/>
      <c r="E40" s="98"/>
      <c r="F40" s="99"/>
    </row>
    <row r="41" spans="1:63" ht="12.75" customHeight="1" x14ac:dyDescent="0.25">
      <c r="A41"/>
      <c r="B41"/>
      <c r="C41"/>
      <c r="D41"/>
      <c r="E41" s="100"/>
      <c r="F41" s="101"/>
    </row>
    <row r="42" spans="1:63" ht="12.75" customHeight="1" thickBot="1" x14ac:dyDescent="0.3">
      <c r="A42" s="46" t="s">
        <v>1135</v>
      </c>
      <c r="C42" s="46" t="s">
        <v>829</v>
      </c>
      <c r="D42" s="83" t="s">
        <v>859</v>
      </c>
      <c r="E42" s="100"/>
      <c r="F42" s="101"/>
      <c r="BK42" s="25">
        <f ca="1">CELL("protect",B52)</f>
        <v>1</v>
      </c>
    </row>
    <row r="43" spans="1:63" ht="13.8" thickBot="1" x14ac:dyDescent="0.3">
      <c r="A43"/>
      <c r="B43"/>
      <c r="C43"/>
      <c r="D43" s="84"/>
      <c r="E43" s="102"/>
      <c r="F43" s="101"/>
    </row>
    <row r="44" spans="1:63" ht="13.8" thickBot="1" x14ac:dyDescent="0.3">
      <c r="A44"/>
      <c r="B44"/>
      <c r="C44"/>
      <c r="D44"/>
      <c r="E44" s="103"/>
      <c r="F44" s="104"/>
    </row>
    <row r="45" spans="1:63" ht="14.25" hidden="1" customHeight="1" x14ac:dyDescent="0.25">
      <c r="B45" s="46"/>
      <c r="C45"/>
      <c r="D45"/>
      <c r="F45"/>
    </row>
    <row r="46" spans="1:63" ht="15" hidden="1" x14ac:dyDescent="0.25">
      <c r="A46" s="97"/>
      <c r="B46" s="97"/>
      <c r="C46" s="97"/>
      <c r="D46" s="97"/>
      <c r="E46" s="97"/>
      <c r="F46" s="97"/>
      <c r="G46"/>
    </row>
    <row r="47" spans="1:63" x14ac:dyDescent="0.25">
      <c r="A47" s="65" t="s">
        <v>749</v>
      </c>
      <c r="B47" s="65"/>
      <c r="C47" s="65"/>
      <c r="D47" s="46" t="s">
        <v>821</v>
      </c>
      <c r="E47" s="65"/>
      <c r="F47" s="65" t="s">
        <v>83</v>
      </c>
    </row>
    <row r="48" spans="1:63" x14ac:dyDescent="0.25">
      <c r="A48" s="96"/>
      <c r="B48" s="96"/>
      <c r="C48" s="96"/>
      <c r="D48" s="96"/>
      <c r="E48" s="96"/>
      <c r="F48" s="96"/>
    </row>
    <row r="49" spans="1:6" ht="28.5" customHeight="1" x14ac:dyDescent="0.25">
      <c r="A49"/>
      <c r="B49"/>
      <c r="C49"/>
      <c r="D49"/>
      <c r="E49"/>
      <c r="F49"/>
    </row>
    <row r="50" spans="1:6" ht="15.6" hidden="1" x14ac:dyDescent="0.3">
      <c r="A50" s="90" t="str">
        <f ca="1">"Algemene maatgegevens betreffende uw Jacht ons bekend als type "&amp;INDIRECT("basis!A"&amp;basis!$L$1+1)&amp;" (niet invullen aub)"</f>
        <v>Algemene maatgegevens betreffende uw Jacht ons bekend als type "onbekend schip" (niet invullen aub)</v>
      </c>
      <c r="B50" s="91"/>
      <c r="C50" s="91"/>
      <c r="D50" s="91"/>
      <c r="E50" s="91"/>
      <c r="F50" s="92"/>
    </row>
    <row r="51" spans="1:6" hidden="1" x14ac:dyDescent="0.25">
      <c r="A51"/>
      <c r="B51" s="47"/>
      <c r="C51"/>
      <c r="D51"/>
      <c r="E51"/>
      <c r="F51"/>
    </row>
    <row r="52" spans="1:6" ht="15.6" hidden="1" x14ac:dyDescent="0.3">
      <c r="A52" s="45" t="s">
        <v>228</v>
      </c>
      <c r="B52" s="24">
        <f ca="1">INDIRECT("basis!B"&amp;basis!$L$1+1)</f>
        <v>0</v>
      </c>
      <c r="C52" s="45" t="s">
        <v>90</v>
      </c>
      <c r="D52" s="42" t="s">
        <v>1756</v>
      </c>
      <c r="E52" s="24">
        <f ca="1">INDIRECT("basis!I"&amp;basis!$L$1+1)</f>
        <v>0</v>
      </c>
      <c r="F52" s="48" t="str">
        <f>IF((knoppen!D20=TRUE)*AND(knoppen!D21=TRUE)*AND(Ingevuld&lt;&gt;0),A98,"")</f>
        <v/>
      </c>
    </row>
    <row r="53" spans="1:6" ht="15.75" hidden="1" customHeight="1" x14ac:dyDescent="0.3">
      <c r="A53" s="45" t="s">
        <v>225</v>
      </c>
      <c r="B53" s="24">
        <f ca="1">INDIRECT("basis!D"&amp;basis!$L$1+1)</f>
        <v>0</v>
      </c>
      <c r="C53" s="45" t="s">
        <v>90</v>
      </c>
      <c r="D53" s="42" t="s">
        <v>1616</v>
      </c>
      <c r="E53" s="24">
        <f ca="1">INDIRECT("basis!F"&amp;basis!$L$1+1)</f>
        <v>0</v>
      </c>
      <c r="F53" s="45" t="s">
        <v>93</v>
      </c>
    </row>
    <row r="54" spans="1:6" ht="15.75" hidden="1" customHeight="1" x14ac:dyDescent="0.3">
      <c r="A54" s="45" t="s">
        <v>91</v>
      </c>
      <c r="B54" s="24">
        <f ca="1">INDIRECT("basis!C"&amp;basis!$L$1+1)</f>
        <v>0</v>
      </c>
      <c r="C54" s="45" t="s">
        <v>90</v>
      </c>
      <c r="D54" s="45"/>
      <c r="E54" s="45"/>
      <c r="F54" s="45"/>
    </row>
    <row r="55" spans="1:6" ht="15.75" hidden="1" customHeight="1" x14ac:dyDescent="0.3">
      <c r="A55" s="45" t="s">
        <v>1594</v>
      </c>
      <c r="B55" s="28">
        <f ca="1">INDIRECT("basis!E"&amp;basis!$L$1+1)</f>
        <v>0</v>
      </c>
      <c r="C55" s="45" t="s">
        <v>90</v>
      </c>
      <c r="D55" s="48" t="e">
        <f ca="1">IF((knoppen!D20=TRUE)*AND(knoppen!D21=TRUE)*AND(barat&lt;&gt;0),"VRP","")</f>
        <v>#DIV/0!</v>
      </c>
      <c r="E55" s="49" t="e">
        <f ca="1">IF((knoppen!D20=TRUE)*AND(knoppen!D21=TRUE),A102,"")</f>
        <v>#DIV/0!</v>
      </c>
      <c r="F55" s="48" t="str">
        <f>IF((knoppen!D20=TRUE)*AND(knoppen!D21=TRUE)*AND(Ingevuld&lt;&gt;0),"VRP Rating met spi","")</f>
        <v/>
      </c>
    </row>
    <row r="56" spans="1:6" ht="15.75" hidden="1" customHeight="1" x14ac:dyDescent="0.3">
      <c r="A56" s="45" t="s">
        <v>96</v>
      </c>
      <c r="B56" s="62">
        <f ca="1">INDIRECT("basis!G"&amp;basis!$L$1+1)</f>
        <v>0</v>
      </c>
      <c r="C56" s="45" t="s">
        <v>79</v>
      </c>
      <c r="D56" s="48" t="e">
        <f ca="1">IF((knoppen!D20=TRUE)*AND(knoppen!D21=TRUE)*AND(barat&lt;&gt;0),"VRP no spi","")</f>
        <v>#DIV/0!</v>
      </c>
      <c r="E56" s="49" t="e">
        <f ca="1">IF((knoppen!D20=TRUE)*AND(knoppen!D21=TRUE),C102,"")</f>
        <v>#DIV/0!</v>
      </c>
      <c r="F56" s="48" t="str">
        <f>IF((knoppen!D20=TRUE)*AND(knoppen!D21=TRUE)*AND(Ingevuld&lt;&gt;0),"VRP rating zonder spi","")</f>
        <v/>
      </c>
    </row>
    <row r="57" spans="1:6" ht="15.75" hidden="1" customHeight="1" x14ac:dyDescent="0.3">
      <c r="A57" s="45" t="s">
        <v>744</v>
      </c>
      <c r="B57" s="93">
        <f ca="1">INDIRECT("basis!M"&amp;basis!$L$1+1)</f>
        <v>0</v>
      </c>
      <c r="C57" s="94"/>
      <c r="D57" s="95"/>
      <c r="E57" s="52"/>
      <c r="F57" s="51"/>
    </row>
    <row r="58" spans="1:6" ht="15.75" hidden="1" customHeight="1" x14ac:dyDescent="0.3">
      <c r="A58" s="45"/>
      <c r="B58" s="50"/>
      <c r="C58" s="45"/>
      <c r="D58" s="51"/>
      <c r="E58" s="52"/>
      <c r="F58" s="51"/>
    </row>
    <row r="59" spans="1:6" ht="15.75" customHeight="1" x14ac:dyDescent="0.3">
      <c r="A59" s="146" t="s">
        <v>1443</v>
      </c>
      <c r="B59" s="147"/>
      <c r="C59" s="147"/>
      <c r="D59" s="147"/>
      <c r="E59" s="147"/>
      <c r="F59" s="149"/>
    </row>
    <row r="60" spans="1:6" ht="15.75" customHeight="1" x14ac:dyDescent="0.3">
      <c r="A60" s="72"/>
      <c r="B60" s="73"/>
      <c r="C60" s="72"/>
      <c r="D60" s="74"/>
      <c r="E60" s="75"/>
      <c r="F60" s="74"/>
    </row>
    <row r="61" spans="1:6" ht="15.75" customHeight="1" x14ac:dyDescent="0.3">
      <c r="A61" s="72" t="s">
        <v>613</v>
      </c>
      <c r="B61" s="76">
        <v>0</v>
      </c>
      <c r="C61" s="72" t="s">
        <v>90</v>
      </c>
      <c r="D61" s="72" t="s">
        <v>52</v>
      </c>
      <c r="E61" s="77">
        <v>0</v>
      </c>
      <c r="F61" s="72" t="s">
        <v>79</v>
      </c>
    </row>
    <row r="62" spans="1:6" ht="15.6" x14ac:dyDescent="0.3">
      <c r="A62" s="72" t="s">
        <v>614</v>
      </c>
      <c r="B62" s="78">
        <v>0</v>
      </c>
      <c r="C62" s="72" t="s">
        <v>90</v>
      </c>
      <c r="D62" s="72" t="s">
        <v>53</v>
      </c>
      <c r="E62" s="79">
        <v>0</v>
      </c>
      <c r="F62" s="72" t="s">
        <v>1771</v>
      </c>
    </row>
    <row r="63" spans="1:6" ht="15.6" x14ac:dyDescent="0.3">
      <c r="A63" s="72" t="s">
        <v>615</v>
      </c>
      <c r="B63" s="76">
        <v>0</v>
      </c>
      <c r="C63" s="72" t="s">
        <v>90</v>
      </c>
      <c r="D63" s="72" t="s">
        <v>500</v>
      </c>
      <c r="E63" s="125"/>
      <c r="F63" s="126"/>
    </row>
    <row r="64" spans="1:6" ht="15.6" x14ac:dyDescent="0.3">
      <c r="A64" s="72" t="s">
        <v>616</v>
      </c>
      <c r="B64" s="76">
        <v>0</v>
      </c>
      <c r="C64" s="72" t="s">
        <v>90</v>
      </c>
      <c r="D64" s="72" t="s">
        <v>1772</v>
      </c>
      <c r="E64" s="77">
        <v>0</v>
      </c>
      <c r="F64" s="72" t="s">
        <v>1773</v>
      </c>
    </row>
    <row r="65" spans="1:6" ht="22.5" customHeight="1" x14ac:dyDescent="0.3">
      <c r="A65" s="124" t="s">
        <v>612</v>
      </c>
      <c r="B65" s="124"/>
      <c r="C65" s="124"/>
      <c r="D65" s="124"/>
      <c r="E65" s="124"/>
      <c r="F65" s="124"/>
    </row>
    <row r="66" spans="1:6" ht="15.6" hidden="1" x14ac:dyDescent="0.3">
      <c r="A66" s="80" t="s">
        <v>92</v>
      </c>
      <c r="B66" s="81">
        <v>0</v>
      </c>
      <c r="C66" s="72" t="s">
        <v>93</v>
      </c>
      <c r="D66" s="72" t="s">
        <v>94</v>
      </c>
      <c r="E66" s="81">
        <v>0</v>
      </c>
      <c r="F66" s="72" t="s">
        <v>93</v>
      </c>
    </row>
    <row r="67" spans="1:6" ht="15.6" hidden="1" x14ac:dyDescent="0.3">
      <c r="A67" s="80" t="s">
        <v>75</v>
      </c>
      <c r="B67" s="81">
        <v>0</v>
      </c>
      <c r="C67" s="72" t="s">
        <v>90</v>
      </c>
      <c r="D67" s="80" t="s">
        <v>95</v>
      </c>
      <c r="E67" s="81">
        <v>0</v>
      </c>
      <c r="F67" s="72" t="s">
        <v>90</v>
      </c>
    </row>
    <row r="68" spans="1:6" ht="15.6" hidden="1" x14ac:dyDescent="0.3">
      <c r="A68" s="80" t="s">
        <v>76</v>
      </c>
      <c r="B68" s="81">
        <v>0</v>
      </c>
      <c r="C68" s="72" t="s">
        <v>90</v>
      </c>
      <c r="D68" s="80" t="s">
        <v>77</v>
      </c>
      <c r="E68" s="81">
        <v>0</v>
      </c>
      <c r="F68" s="72" t="s">
        <v>90</v>
      </c>
    </row>
    <row r="69" spans="1:6" x14ac:dyDescent="0.25">
      <c r="A69" s="82"/>
      <c r="B69" s="80"/>
      <c r="C69" s="72"/>
      <c r="D69" s="72"/>
      <c r="E69" s="72"/>
      <c r="F69" s="72"/>
    </row>
    <row r="70" spans="1:6" x14ac:dyDescent="0.25">
      <c r="A70" s="115" t="s">
        <v>54</v>
      </c>
      <c r="B70" s="116"/>
      <c r="C70" s="116"/>
      <c r="D70" s="116"/>
      <c r="E70" s="116"/>
      <c r="F70" s="117"/>
    </row>
    <row r="71" spans="1:6" x14ac:dyDescent="0.25">
      <c r="A71" s="118"/>
      <c r="B71" s="119"/>
      <c r="C71" s="119"/>
      <c r="D71" s="119"/>
      <c r="E71" s="119"/>
      <c r="F71" s="120"/>
    </row>
    <row r="72" spans="1:6" ht="14.25" customHeight="1" x14ac:dyDescent="0.3">
      <c r="A72" s="146" t="s">
        <v>1762</v>
      </c>
      <c r="B72" s="147"/>
      <c r="C72" s="147"/>
      <c r="D72" s="147"/>
      <c r="E72" s="147"/>
      <c r="F72" s="149"/>
    </row>
    <row r="73" spans="1:6" ht="14.25" customHeight="1" x14ac:dyDescent="0.3">
      <c r="A73" s="89" t="s">
        <v>1877</v>
      </c>
      <c r="B73" s="89"/>
      <c r="C73" s="89"/>
      <c r="D73" s="89"/>
      <c r="E73" s="89"/>
      <c r="F73" s="89"/>
    </row>
    <row r="74" spans="1:6" ht="15" x14ac:dyDescent="0.25">
      <c r="A74" s="57" t="s">
        <v>1871</v>
      </c>
      <c r="B74" s="57"/>
      <c r="C74" s="57"/>
      <c r="D74" s="57"/>
      <c r="E74" s="57"/>
      <c r="F74" s="57"/>
    </row>
    <row r="75" spans="1:6" ht="15" x14ac:dyDescent="0.25">
      <c r="A75" s="57" t="s">
        <v>604</v>
      </c>
      <c r="B75" s="57"/>
      <c r="C75" s="57"/>
      <c r="D75" s="57"/>
      <c r="E75" s="57"/>
      <c r="F75" s="57"/>
    </row>
    <row r="76" spans="1:6" ht="15" x14ac:dyDescent="0.25">
      <c r="A76" s="89" t="s">
        <v>1763</v>
      </c>
      <c r="B76" s="89"/>
      <c r="C76" s="89"/>
      <c r="D76" s="89"/>
      <c r="E76" s="89"/>
      <c r="F76" s="89"/>
    </row>
    <row r="77" spans="1:6" ht="15" x14ac:dyDescent="0.25">
      <c r="A77" s="57"/>
      <c r="B77" s="57"/>
      <c r="C77" s="57"/>
      <c r="D77" s="57"/>
      <c r="E77" s="57"/>
      <c r="F77" s="57"/>
    </row>
    <row r="78" spans="1:6" x14ac:dyDescent="0.25">
      <c r="A78" s="114"/>
      <c r="B78" s="114"/>
      <c r="C78" s="114"/>
      <c r="D78" s="114"/>
      <c r="E78" s="114"/>
      <c r="F78" s="114"/>
    </row>
    <row r="79" spans="1:6" ht="15" customHeight="1" x14ac:dyDescent="0.3">
      <c r="A79" s="51" t="s">
        <v>78</v>
      </c>
      <c r="D79" s="53" t="s">
        <v>1606</v>
      </c>
      <c r="E79" s="121"/>
      <c r="F79" s="111"/>
    </row>
    <row r="80" spans="1:6" ht="15.6" x14ac:dyDescent="0.3">
      <c r="A80" s="45"/>
      <c r="D80" s="53" t="s">
        <v>1605</v>
      </c>
      <c r="E80" s="112">
        <f ca="1">VALUE(NOW())</f>
        <v>45796.550414120371</v>
      </c>
      <c r="F80" s="113"/>
    </row>
    <row r="81" spans="1:6" ht="19.5" customHeight="1" x14ac:dyDescent="0.25">
      <c r="A81" s="54" t="s">
        <v>191</v>
      </c>
    </row>
    <row r="82" spans="1:6" x14ac:dyDescent="0.25">
      <c r="A82" s="58" t="s">
        <v>338</v>
      </c>
      <c r="B82" s="45"/>
      <c r="C82" s="45"/>
      <c r="D82" s="58" t="s">
        <v>339</v>
      </c>
      <c r="E82" s="46"/>
    </row>
    <row r="83" spans="1:6" x14ac:dyDescent="0.25">
      <c r="A83" s="45"/>
      <c r="B83" s="45"/>
      <c r="C83" s="45" t="s">
        <v>340</v>
      </c>
      <c r="E83" s="1" t="s">
        <v>1872</v>
      </c>
    </row>
    <row r="84" spans="1:6" x14ac:dyDescent="0.25">
      <c r="A84" s="45"/>
      <c r="B84" s="45"/>
      <c r="C84" s="45" t="s">
        <v>1595</v>
      </c>
      <c r="E84" s="1" t="s">
        <v>321</v>
      </c>
    </row>
    <row r="85" spans="1:6" x14ac:dyDescent="0.25">
      <c r="A85" s="45"/>
      <c r="B85" s="45"/>
      <c r="C85" s="45"/>
      <c r="D85" s="45"/>
    </row>
    <row r="86" spans="1:6" customFormat="1" x14ac:dyDescent="0.25"/>
    <row r="87" spans="1:6" customFormat="1" x14ac:dyDescent="0.25"/>
    <row r="88" spans="1:6" customFormat="1" x14ac:dyDescent="0.25"/>
    <row r="89" spans="1:6" customFormat="1" x14ac:dyDescent="0.25"/>
    <row r="90" spans="1:6" customFormat="1" x14ac:dyDescent="0.25"/>
    <row r="92" spans="1:6" hidden="1" x14ac:dyDescent="0.25">
      <c r="A92" s="1" t="s">
        <v>316</v>
      </c>
      <c r="B92" s="1" t="s">
        <v>1608</v>
      </c>
      <c r="C92" s="1" t="s">
        <v>1782</v>
      </c>
      <c r="D92" s="1" t="s">
        <v>52</v>
      </c>
      <c r="E92" s="1" t="s">
        <v>324</v>
      </c>
      <c r="F92" s="1" t="s">
        <v>7</v>
      </c>
    </row>
    <row r="93" spans="1:6" hidden="1" x14ac:dyDescent="0.25">
      <c r="A93" s="1">
        <f ca="1">IF(E52&lt;&gt;0,B52,B61)</f>
        <v>0</v>
      </c>
      <c r="B93" s="1">
        <f ca="1">IF(E52&lt;&gt;0,B54,B63)</f>
        <v>0</v>
      </c>
      <c r="C93" s="1">
        <f ca="1">IF(E52&lt;&gt;0,B53,B62)</f>
        <v>0</v>
      </c>
      <c r="D93" s="1">
        <f ca="1">IF(E52&lt;&gt;0,B56,E61)</f>
        <v>0</v>
      </c>
      <c r="E93" s="1">
        <f ca="1">IF(E52&lt;&gt;0,E53,ROUND(E62,0))</f>
        <v>0</v>
      </c>
      <c r="F93" s="1">
        <f ca="1">IF(E52&lt;&gt;0,B55,B64)</f>
        <v>0</v>
      </c>
    </row>
    <row r="94" spans="1:6" hidden="1" x14ac:dyDescent="0.25"/>
    <row r="95" spans="1:6" hidden="1" x14ac:dyDescent="0.25">
      <c r="A95" s="1" t="s">
        <v>1544</v>
      </c>
      <c r="B95" s="1" t="s">
        <v>1545</v>
      </c>
      <c r="C95" s="1" t="s">
        <v>1546</v>
      </c>
      <c r="D95" s="1" t="s">
        <v>1549</v>
      </c>
      <c r="E95" s="1" t="s">
        <v>1548</v>
      </c>
      <c r="F95" s="1" t="s">
        <v>1547</v>
      </c>
    </row>
    <row r="96" spans="1:6" hidden="1" x14ac:dyDescent="0.25">
      <c r="A96" s="55">
        <f ca="1">ROUND((LOA+2*LWL)/3,3)</f>
        <v>0</v>
      </c>
      <c r="B96" s="1">
        <f ca="1">(MLR*45)-30+waterverplaatsing</f>
        <v>-30</v>
      </c>
      <c r="C96" s="1" t="e">
        <f ca="1">ROUND((B/(MLR*0.365)-1)*B,4)</f>
        <v>#DIV/0!</v>
      </c>
      <c r="D96" s="1">
        <f ca="1">ROUND((POWER(zeilopp,0.5)/(POWER(displb,1/3)*((0.001246*MLR)+0.441277))),4)</f>
        <v>0</v>
      </c>
      <c r="E96" s="1">
        <f>IF(knoppen!B9=1,1,(IF(knoppen!B9=2,1,IF(knoppen!B9=3,0.94,IF(knoppen!B9=4,1.01,1)))))</f>
        <v>1</v>
      </c>
      <c r="F96" s="1" t="e">
        <f ca="1">ROUND((MLR-B+mdb)*3.81*D$96*XF*RAK,2)</f>
        <v>#DIV/0!</v>
      </c>
    </row>
    <row r="97" spans="1:8" hidden="1" x14ac:dyDescent="0.25">
      <c r="A97" s="1" t="s">
        <v>1528</v>
      </c>
      <c r="B97" s="1" t="s">
        <v>1779</v>
      </c>
      <c r="C97" s="1" t="s">
        <v>1778</v>
      </c>
      <c r="D97" s="1" t="s">
        <v>1775</v>
      </c>
      <c r="E97" s="1" t="s">
        <v>1774</v>
      </c>
      <c r="F97" s="1" t="s">
        <v>1777</v>
      </c>
      <c r="H97" s="1" t="s">
        <v>1285</v>
      </c>
    </row>
    <row r="98" spans="1:8" hidden="1" x14ac:dyDescent="0.25">
      <c r="A98" s="1" t="e">
        <f ca="1">IF(A102&gt;1.04,"CR-1",(IF(A102&gt;1,"CR-2",IF(A102&gt;0.97,"CR-3",IF(A102&gt;0.93,"CR-4",IF(A102&gt;0.89,"CR-5","CR-6"))))))</f>
        <v>#DIV/0!</v>
      </c>
      <c r="B98" s="1">
        <f>IF(knoppen!B8=1,0.99,(IF(knoppen!B8=2,1,IF(knoppen!B8=3,1.01,1))))</f>
        <v>1.01</v>
      </c>
      <c r="C98" s="1">
        <f>IF(knoppen!B10=1,0.97,(IF(knoppen!B10=2,1,IF(knoppen!B10=3,1,IF(knoppen!B10=4,1.02,IF(knoppen!B10=5,1.01,IF(knoppen!B10=6,1.02)))))))</f>
        <v>1</v>
      </c>
      <c r="D98" s="1">
        <f>IF(knoppen!B3=1,1,(IF(knoppen!B3=2,1.02)))</f>
        <v>1</v>
      </c>
      <c r="E98" s="1">
        <f>IF(knoppen!B2=1,1.01,(IF(knoppen!B2=2,1.01,IF(knoppen!B2=3,1,1.01))))</f>
        <v>1.01</v>
      </c>
      <c r="F98" s="1">
        <f>IF(knoppen!B5=1,1,(IF(knoppen!B5=2,1.02,(IF(knoppen!B5=3,1)))))</f>
        <v>1</v>
      </c>
      <c r="H98" s="1">
        <f>IF(knoppen!B13=1,1,(IF(knoppen!B13=2,1.005)))</f>
        <v>1.0049999999999999</v>
      </c>
    </row>
    <row r="99" spans="1:8" hidden="1" x14ac:dyDescent="0.25">
      <c r="A99" s="1" t="s">
        <v>1533</v>
      </c>
      <c r="B99" s="1" t="s">
        <v>1776</v>
      </c>
      <c r="D99" s="1" t="s">
        <v>1781</v>
      </c>
      <c r="F99" s="1" t="s">
        <v>1529</v>
      </c>
    </row>
    <row r="100" spans="1:8" hidden="1" x14ac:dyDescent="0.25">
      <c r="A100" s="1">
        <f ca="1">IF(INDIRECT("basis!H"&amp;basis!$L$1+1)=0,1,INDIRECT("basis!H"&amp;basis!$L$1+1))</f>
        <v>1</v>
      </c>
      <c r="B100" s="1">
        <f>IF(knoppen!B4=1,1,(IF(knoppen!B4=2,1.02,(IF(knoppen!B4=3,1)))))</f>
        <v>1</v>
      </c>
      <c r="D100" s="1">
        <v>1</v>
      </c>
      <c r="F100" s="1" t="e">
        <f ca="1">ROUND((barat*PA*SP*VZ*ST*SM*SG*DAT*MA*VER*RM*BS),2)</f>
        <v>#DIV/0!</v>
      </c>
    </row>
    <row r="101" spans="1:8" hidden="1" x14ac:dyDescent="0.25">
      <c r="A101" s="1" t="s">
        <v>1503</v>
      </c>
      <c r="B101" s="1" t="s">
        <v>1531</v>
      </c>
      <c r="C101" s="1" t="s">
        <v>1530</v>
      </c>
      <c r="D101" s="1" t="s">
        <v>463</v>
      </c>
      <c r="E101" s="1" t="s">
        <v>542</v>
      </c>
    </row>
    <row r="102" spans="1:8" hidden="1" x14ac:dyDescent="0.25">
      <c r="A102" s="1" t="e">
        <f ca="1">ROUND((0.241*nrating^(0.5)/(1+0.0567*nrating^(0.5))),4)</f>
        <v>#DIV/0!</v>
      </c>
      <c r="B102" s="1" t="e">
        <f ca="1">IF(SP=0.97,nrating,ROUND((nrating*0.97),2))</f>
        <v>#DIV/0!</v>
      </c>
      <c r="C102" s="1" t="e">
        <f ca="1">ROUND((0.241*xrating^(0.5)/(1+0.0567*xrating^(0.5))),4)</f>
        <v>#DIV/0!</v>
      </c>
      <c r="D102" s="1" t="str">
        <f ca="1">IF(INDIRECT("basis!S"&amp;basis!$L$1+1)="x","basis ok","basis not ok")</f>
        <v>basis not ok</v>
      </c>
      <c r="E102" s="1">
        <f>Ingevuld</f>
        <v>0</v>
      </c>
    </row>
    <row r="103" spans="1:8" customFormat="1" ht="12.75" hidden="1" customHeight="1" x14ac:dyDescent="0.25">
      <c r="A103" t="s">
        <v>617</v>
      </c>
      <c r="B103" t="s">
        <v>824</v>
      </c>
      <c r="C103" t="s">
        <v>820</v>
      </c>
    </row>
    <row r="104" spans="1:8" customFormat="1" hidden="1" x14ac:dyDescent="0.25">
      <c r="A104" s="1">
        <f>IF(knoppen!B11=1,1,(IF(knoppen!B11=2,1,IF(knoppen!B11=3,1,1.02))))</f>
        <v>1</v>
      </c>
      <c r="B104">
        <f>IF(knoppen!B7=1,1,(IF(knoppen!B7=2,1,IF(knoppen!B7=3,1,IF(knoppen!B7=4,1,IF(knoppen!B7=5,1,IF(knoppen!B7=6,1.02)))))))</f>
        <v>1</v>
      </c>
      <c r="C104" s="1">
        <f>IF(knoppen!B6=1,1,(IF(knoppen!B6=2,1.02)))</f>
        <v>1</v>
      </c>
    </row>
    <row r="105" spans="1:8" customFormat="1" x14ac:dyDescent="0.25"/>
    <row r="106" spans="1:8" customFormat="1" x14ac:dyDescent="0.25"/>
    <row r="107" spans="1:8" customFormat="1" x14ac:dyDescent="0.25"/>
    <row r="108" spans="1:8" customFormat="1" x14ac:dyDescent="0.25"/>
    <row r="109" spans="1:8" customFormat="1" x14ac:dyDescent="0.25"/>
    <row r="110" spans="1:8" customFormat="1" x14ac:dyDescent="0.25"/>
    <row r="111" spans="1:8" customFormat="1" x14ac:dyDescent="0.25"/>
    <row r="112" spans="1:8" customFormat="1" x14ac:dyDescent="0.25"/>
    <row r="113" customFormat="1" x14ac:dyDescent="0.25"/>
    <row r="114" customFormat="1" x14ac:dyDescent="0.25"/>
    <row r="115" customFormat="1" x14ac:dyDescent="0.25"/>
    <row r="1386" spans="12:16" x14ac:dyDescent="0.25">
      <c r="L1386" s="6"/>
      <c r="M1386" s="6"/>
      <c r="N1386" s="6"/>
      <c r="O1386" s="6"/>
      <c r="P1386" s="6"/>
    </row>
    <row r="1387" spans="12:16" x14ac:dyDescent="0.25">
      <c r="L1387" s="6"/>
      <c r="M1387" s="6"/>
      <c r="N1387" s="6"/>
      <c r="O1387" s="6"/>
      <c r="P1387" s="6"/>
    </row>
    <row r="1388" spans="12:16" x14ac:dyDescent="0.25">
      <c r="L1388" s="6"/>
      <c r="M1388" s="6"/>
      <c r="N1388" s="6"/>
      <c r="O1388" s="6"/>
      <c r="P1388" s="6"/>
    </row>
    <row r="1389" spans="12:16" x14ac:dyDescent="0.25">
      <c r="L1389" s="6"/>
      <c r="M1389" s="6"/>
      <c r="N1389" s="6"/>
      <c r="O1389" s="6"/>
      <c r="P1389" s="6"/>
    </row>
    <row r="1390" spans="12:16" x14ac:dyDescent="0.25">
      <c r="L1390" s="6"/>
      <c r="M1390" s="6"/>
      <c r="N1390" s="6"/>
      <c r="O1390" s="6"/>
      <c r="P1390" s="6"/>
    </row>
    <row r="1391" spans="12:16" x14ac:dyDescent="0.25">
      <c r="L1391" s="6"/>
      <c r="M1391" s="6"/>
      <c r="N1391" s="6"/>
      <c r="O1391" s="6"/>
      <c r="P1391" s="6"/>
    </row>
    <row r="1392" spans="12:16" x14ac:dyDescent="0.25">
      <c r="L1392" s="6"/>
      <c r="M1392" s="6"/>
      <c r="N1392" s="6"/>
      <c r="O1392" s="6"/>
      <c r="P1392" s="6"/>
    </row>
    <row r="1393" spans="12:16" x14ac:dyDescent="0.25">
      <c r="L1393" s="6"/>
      <c r="M1393" s="6"/>
      <c r="N1393" s="6"/>
      <c r="O1393" s="6"/>
      <c r="P1393" s="6"/>
    </row>
    <row r="1394" spans="12:16" x14ac:dyDescent="0.25">
      <c r="L1394" s="6"/>
      <c r="M1394" s="6"/>
      <c r="N1394" s="6"/>
      <c r="O1394" s="6"/>
      <c r="P1394" s="6"/>
    </row>
    <row r="1395" spans="12:16" x14ac:dyDescent="0.25">
      <c r="L1395" s="6"/>
      <c r="M1395" s="6"/>
      <c r="N1395" s="6"/>
      <c r="O1395" s="6"/>
      <c r="P1395" s="6"/>
    </row>
    <row r="1396" spans="12:16" x14ac:dyDescent="0.25">
      <c r="L1396" s="6"/>
      <c r="N1396" s="6"/>
      <c r="O1396" s="6"/>
      <c r="P1396" s="6"/>
    </row>
    <row r="1397" spans="12:16" x14ac:dyDescent="0.25">
      <c r="L1397" s="6"/>
      <c r="N1397" s="6"/>
      <c r="O1397" s="6"/>
      <c r="P1397" s="6"/>
    </row>
    <row r="1398" spans="12:16" x14ac:dyDescent="0.25">
      <c r="N1398" s="6"/>
      <c r="O1398" s="6"/>
      <c r="P1398" s="6"/>
    </row>
    <row r="1399" spans="12:16" x14ac:dyDescent="0.25">
      <c r="N1399" s="6"/>
      <c r="O1399" s="6"/>
      <c r="P1399" s="6"/>
    </row>
    <row r="1400" spans="12:16" x14ac:dyDescent="0.25">
      <c r="N1400" s="6"/>
      <c r="O1400" s="6"/>
      <c r="P1400" s="6"/>
    </row>
    <row r="1401" spans="12:16" x14ac:dyDescent="0.25">
      <c r="N1401" s="6"/>
      <c r="O1401" s="6"/>
      <c r="P1401" s="6"/>
    </row>
    <row r="1402" spans="12:16" x14ac:dyDescent="0.25">
      <c r="N1402" s="6"/>
      <c r="O1402" s="6"/>
      <c r="P1402" s="6"/>
    </row>
    <row r="1403" spans="12:16" x14ac:dyDescent="0.25">
      <c r="N1403" s="6"/>
      <c r="O1403" s="6"/>
      <c r="P1403" s="6"/>
    </row>
    <row r="1404" spans="12:16" x14ac:dyDescent="0.25">
      <c r="N1404" s="6"/>
      <c r="O1404" s="6"/>
      <c r="P1404" s="6"/>
    </row>
    <row r="1405" spans="12:16" x14ac:dyDescent="0.25">
      <c r="N1405" s="6"/>
      <c r="O1405" s="6"/>
      <c r="P1405" s="6"/>
    </row>
    <row r="1406" spans="12:16" x14ac:dyDescent="0.25">
      <c r="N1406" s="6"/>
      <c r="O1406" s="6"/>
      <c r="P1406" s="6"/>
    </row>
    <row r="1407" spans="12:16" x14ac:dyDescent="0.25">
      <c r="N1407" s="6"/>
      <c r="O1407" s="6"/>
      <c r="P1407" s="6"/>
    </row>
    <row r="1408" spans="12:16" x14ac:dyDescent="0.25">
      <c r="N1408" s="6"/>
      <c r="O1408" s="6"/>
      <c r="P1408" s="6"/>
    </row>
    <row r="1409" spans="14:16" x14ac:dyDescent="0.25">
      <c r="N1409" s="6"/>
      <c r="O1409" s="6"/>
      <c r="P1409" s="6"/>
    </row>
    <row r="1410" spans="14:16" x14ac:dyDescent="0.25">
      <c r="N1410" s="6"/>
      <c r="O1410" s="6"/>
      <c r="P1410" s="6"/>
    </row>
    <row r="1411" spans="14:16" x14ac:dyDescent="0.25">
      <c r="N1411" s="6"/>
      <c r="O1411" s="6"/>
      <c r="P1411" s="6"/>
    </row>
    <row r="1412" spans="14:16" x14ac:dyDescent="0.25">
      <c r="N1412" s="6"/>
      <c r="O1412" s="6"/>
      <c r="P1412" s="6"/>
    </row>
    <row r="1413" spans="14:16" x14ac:dyDescent="0.25">
      <c r="N1413" s="6"/>
      <c r="O1413" s="6"/>
      <c r="P1413" s="6"/>
    </row>
    <row r="1414" spans="14:16" x14ac:dyDescent="0.25">
      <c r="N1414" s="6"/>
      <c r="O1414" s="6"/>
      <c r="P1414" s="6"/>
    </row>
    <row r="1415" spans="14:16" x14ac:dyDescent="0.25">
      <c r="N1415" s="6"/>
      <c r="O1415" s="6"/>
      <c r="P1415" s="6"/>
    </row>
    <row r="1416" spans="14:16" x14ac:dyDescent="0.25">
      <c r="N1416" s="6"/>
      <c r="O1416" s="6"/>
      <c r="P1416" s="6"/>
    </row>
    <row r="1417" spans="14:16" x14ac:dyDescent="0.25">
      <c r="N1417" s="6"/>
      <c r="O1417" s="6"/>
      <c r="P1417" s="6"/>
    </row>
    <row r="1418" spans="14:16" x14ac:dyDescent="0.25">
      <c r="N1418" s="6"/>
      <c r="O1418" s="6"/>
      <c r="P1418" s="6"/>
    </row>
    <row r="1419" spans="14:16" x14ac:dyDescent="0.25">
      <c r="N1419" s="6"/>
      <c r="O1419" s="6"/>
      <c r="P1419" s="6"/>
    </row>
    <row r="1420" spans="14:16" x14ac:dyDescent="0.25">
      <c r="N1420" s="6"/>
      <c r="O1420" s="6"/>
      <c r="P1420" s="6"/>
    </row>
    <row r="1421" spans="14:16" x14ac:dyDescent="0.25">
      <c r="N1421" s="6"/>
      <c r="O1421" s="6"/>
      <c r="P1421" s="6"/>
    </row>
    <row r="1422" spans="14:16" x14ac:dyDescent="0.25">
      <c r="N1422" s="6"/>
      <c r="O1422" s="6"/>
      <c r="P1422" s="6"/>
    </row>
    <row r="1423" spans="14:16" x14ac:dyDescent="0.25">
      <c r="N1423" s="6"/>
      <c r="O1423" s="6"/>
      <c r="P1423" s="6"/>
    </row>
    <row r="1424" spans="14:16" x14ac:dyDescent="0.25">
      <c r="N1424" s="6"/>
      <c r="O1424" s="6"/>
      <c r="P1424" s="6"/>
    </row>
    <row r="1425" spans="14:16" x14ac:dyDescent="0.25">
      <c r="N1425" s="6"/>
      <c r="O1425" s="6"/>
      <c r="P1425" s="6"/>
    </row>
    <row r="1426" spans="14:16" x14ac:dyDescent="0.25">
      <c r="N1426" s="6"/>
      <c r="O1426" s="6"/>
      <c r="P1426" s="6"/>
    </row>
    <row r="1427" spans="14:16" x14ac:dyDescent="0.25">
      <c r="N1427" s="6"/>
      <c r="O1427" s="6"/>
      <c r="P1427" s="6"/>
    </row>
    <row r="1428" spans="14:16" x14ac:dyDescent="0.25">
      <c r="N1428" s="6"/>
      <c r="O1428" s="6"/>
      <c r="P1428" s="6"/>
    </row>
    <row r="1429" spans="14:16" x14ac:dyDescent="0.25">
      <c r="N1429" s="6"/>
      <c r="O1429" s="6"/>
      <c r="P1429" s="6"/>
    </row>
    <row r="1430" spans="14:16" x14ac:dyDescent="0.25">
      <c r="N1430" s="6"/>
      <c r="O1430" s="6"/>
      <c r="P1430" s="6"/>
    </row>
    <row r="1431" spans="14:16" x14ac:dyDescent="0.25">
      <c r="N1431" s="6"/>
      <c r="O1431" s="6"/>
      <c r="P1431" s="6"/>
    </row>
    <row r="1432" spans="14:16" x14ac:dyDescent="0.25">
      <c r="N1432" s="6"/>
      <c r="O1432" s="6"/>
      <c r="P1432" s="6"/>
    </row>
    <row r="1433" spans="14:16" x14ac:dyDescent="0.25">
      <c r="N1433" s="6"/>
      <c r="O1433" s="6"/>
      <c r="P1433" s="6"/>
    </row>
    <row r="1434" spans="14:16" x14ac:dyDescent="0.25">
      <c r="N1434" s="6"/>
      <c r="O1434" s="6"/>
      <c r="P1434" s="6"/>
    </row>
    <row r="1435" spans="14:16" x14ac:dyDescent="0.25">
      <c r="N1435" s="6"/>
      <c r="O1435" s="6"/>
      <c r="P1435" s="6"/>
    </row>
    <row r="1436" spans="14:16" x14ac:dyDescent="0.25">
      <c r="N1436" s="6"/>
      <c r="O1436" s="6"/>
      <c r="P1436" s="6"/>
    </row>
    <row r="1437" spans="14:16" x14ac:dyDescent="0.25">
      <c r="N1437" s="6"/>
      <c r="O1437" s="6"/>
      <c r="P1437" s="6"/>
    </row>
    <row r="1438" spans="14:16" x14ac:dyDescent="0.25">
      <c r="N1438" s="6"/>
      <c r="O1438" s="6"/>
      <c r="P1438" s="6"/>
    </row>
    <row r="1439" spans="14:16" x14ac:dyDescent="0.25">
      <c r="N1439" s="6"/>
      <c r="O1439" s="6"/>
      <c r="P1439" s="6"/>
    </row>
    <row r="1440" spans="14:16" x14ac:dyDescent="0.25">
      <c r="N1440" s="6"/>
      <c r="O1440" s="6"/>
      <c r="P1440" s="6"/>
    </row>
    <row r="1441" spans="14:16" x14ac:dyDescent="0.25">
      <c r="N1441" s="6"/>
      <c r="O1441" s="6"/>
      <c r="P1441" s="6"/>
    </row>
    <row r="1442" spans="14:16" x14ac:dyDescent="0.25">
      <c r="N1442" s="6"/>
      <c r="O1442" s="6"/>
      <c r="P1442" s="6"/>
    </row>
    <row r="1443" spans="14:16" x14ac:dyDescent="0.25">
      <c r="N1443" s="6"/>
      <c r="O1443" s="6"/>
      <c r="P1443" s="6"/>
    </row>
    <row r="1444" spans="14:16" x14ac:dyDescent="0.25">
      <c r="N1444" s="6"/>
      <c r="O1444" s="6"/>
      <c r="P1444" s="6"/>
    </row>
    <row r="1445" spans="14:16" x14ac:dyDescent="0.25">
      <c r="N1445" s="6"/>
      <c r="O1445" s="6"/>
      <c r="P1445" s="6"/>
    </row>
    <row r="1446" spans="14:16" x14ac:dyDescent="0.25">
      <c r="N1446" s="6"/>
      <c r="O1446" s="6"/>
      <c r="P1446" s="6"/>
    </row>
    <row r="1447" spans="14:16" x14ac:dyDescent="0.25">
      <c r="N1447" s="6"/>
      <c r="O1447" s="6"/>
      <c r="P1447" s="6"/>
    </row>
    <row r="1448" spans="14:16" x14ac:dyDescent="0.25">
      <c r="N1448" s="6"/>
      <c r="O1448" s="6"/>
      <c r="P1448" s="6"/>
    </row>
    <row r="1449" spans="14:16" x14ac:dyDescent="0.25">
      <c r="N1449" s="6"/>
      <c r="O1449" s="6"/>
      <c r="P1449" s="6"/>
    </row>
    <row r="1450" spans="14:16" x14ac:dyDescent="0.25">
      <c r="P1450" s="6"/>
    </row>
    <row r="1451" spans="14:16" x14ac:dyDescent="0.25">
      <c r="P1451" s="6"/>
    </row>
  </sheetData>
  <sheetProtection algorithmName="SHA-512" hashValue="249eE5JhTXqwQUOfCDR5qPtqM27lWJicZLV9pLXlIei4Ft10mKJcH5/dlEamrU++URPoc8ewkjNrF2SCUrzp+g==" saltValue="VGM80OG8KdT+adaR3tzyPQ==" spinCount="100000" sheet="1" formatCells="0"/>
  <dataConsolidate/>
  <mergeCells count="45">
    <mergeCell ref="A1:F1"/>
    <mergeCell ref="A3:F3"/>
    <mergeCell ref="A4:F4"/>
    <mergeCell ref="A5:F5"/>
    <mergeCell ref="A16:F16"/>
    <mergeCell ref="B13:D13"/>
    <mergeCell ref="A6:F6"/>
    <mergeCell ref="A7:F7"/>
    <mergeCell ref="F13:F14"/>
    <mergeCell ref="A8:F8"/>
    <mergeCell ref="B12:D12"/>
    <mergeCell ref="A10:F10"/>
    <mergeCell ref="E11:F11"/>
    <mergeCell ref="B19:F19"/>
    <mergeCell ref="B24:F24"/>
    <mergeCell ref="B17:F17"/>
    <mergeCell ref="B18:C18"/>
    <mergeCell ref="E18:F18"/>
    <mergeCell ref="B20:F20"/>
    <mergeCell ref="B21:F21"/>
    <mergeCell ref="B22:D22"/>
    <mergeCell ref="B23:F23"/>
    <mergeCell ref="B25:F25"/>
    <mergeCell ref="E80:F80"/>
    <mergeCell ref="A73:F73"/>
    <mergeCell ref="A78:F78"/>
    <mergeCell ref="A70:F71"/>
    <mergeCell ref="A76:F76"/>
    <mergeCell ref="E79:F79"/>
    <mergeCell ref="A72:F72"/>
    <mergeCell ref="E26:F26"/>
    <mergeCell ref="A28:F28"/>
    <mergeCell ref="A65:F65"/>
    <mergeCell ref="E63:F63"/>
    <mergeCell ref="A59:F59"/>
    <mergeCell ref="C26:D26"/>
    <mergeCell ref="A33:F33"/>
    <mergeCell ref="A50:F50"/>
    <mergeCell ref="B57:D57"/>
    <mergeCell ref="A34:F34"/>
    <mergeCell ref="A48:F48"/>
    <mergeCell ref="A46:F46"/>
    <mergeCell ref="E40:F44"/>
    <mergeCell ref="A31:F31"/>
    <mergeCell ref="A29:F29"/>
  </mergeCells>
  <phoneticPr fontId="0" type="noConversion"/>
  <pageMargins left="0.74803149606299213" right="0.74803149606299213" top="0.70866141732283472" bottom="0.55118110236220474" header="0.51181102362204722" footer="0.51181102362204722"/>
  <pageSetup paperSize="9" scale="5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Drop Down 103">
              <controlPr locked="0" defaultSize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2362200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 altText="hierbij bevestig ik dat alle gegevens correct zijn (**)_x000a_">
                <anchor moveWithCells="1">
                  <from>
                    <xdr:col>0</xdr:col>
                    <xdr:colOff>83820</xdr:colOff>
                    <xdr:row>77</xdr:row>
                    <xdr:rowOff>76200</xdr:rowOff>
                  </from>
                  <to>
                    <xdr:col>1</xdr:col>
                    <xdr:colOff>762000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Drop Down 54">
              <controlPr locked="0" defaultSize="0" autoLine="0" autoPict="0">
                <anchor moveWithCells="1">
                  <from>
                    <xdr:col>0</xdr:col>
                    <xdr:colOff>68580</xdr:colOff>
                    <xdr:row>36</xdr:row>
                    <xdr:rowOff>7620</xdr:rowOff>
                  </from>
                  <to>
                    <xdr:col>0</xdr:col>
                    <xdr:colOff>2468880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Drop Down 56">
              <controlPr locked="0" defaultSize="0" autoLine="0" autoPict="0">
                <anchor moveWithCells="1">
                  <from>
                    <xdr:col>3</xdr:col>
                    <xdr:colOff>655320</xdr:colOff>
                    <xdr:row>36</xdr:row>
                    <xdr:rowOff>30480</xdr:rowOff>
                  </from>
                  <to>
                    <xdr:col>4</xdr:col>
                    <xdr:colOff>464820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Drop Down 58">
              <controlPr locked="0" defaultSize="0" autoLine="0" autoPict="0">
                <anchor moveWithCells="1">
                  <from>
                    <xdr:col>3</xdr:col>
                    <xdr:colOff>38100</xdr:colOff>
                    <xdr:row>47</xdr:row>
                    <xdr:rowOff>0</xdr:rowOff>
                  </from>
                  <to>
                    <xdr:col>4</xdr:col>
                    <xdr:colOff>7620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locked="0" defaultSize="0" autoFill="0" autoLine="0" autoPict="0" altText="hierbij verklaar ik dat ik akkoord ga met de CR voorschriften (**)">
                <anchor moveWithCells="1">
                  <from>
                    <xdr:col>0</xdr:col>
                    <xdr:colOff>83820</xdr:colOff>
                    <xdr:row>78</xdr:row>
                    <xdr:rowOff>121920</xdr:rowOff>
                  </from>
                  <to>
                    <xdr:col>2</xdr:col>
                    <xdr:colOff>30480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Drop Down 98">
              <controlPr locked="0" defaultSize="0" autoLine="0" autoPict="0">
                <anchor moveWithCells="1">
                  <from>
                    <xdr:col>2</xdr:col>
                    <xdr:colOff>106680</xdr:colOff>
                    <xdr:row>42</xdr:row>
                    <xdr:rowOff>0</xdr:rowOff>
                  </from>
                  <to>
                    <xdr:col>3</xdr:col>
                    <xdr:colOff>1440180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" name="Drop Down 100">
              <controlPr locked="0" defaultSize="0" autoLine="0" autoPict="0">
                <anchor moveWithCells="1">
                  <from>
                    <xdr:col>4</xdr:col>
                    <xdr:colOff>144780</xdr:colOff>
                    <xdr:row>46</xdr:row>
                    <xdr:rowOff>144780</xdr:rowOff>
                  </from>
                  <to>
                    <xdr:col>7</xdr:col>
                    <xdr:colOff>647700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Drop Down 127">
              <controlPr locked="0" defaultSize="0" autoLine="0" autoPict="0">
                <anchor moveWithCells="1">
                  <from>
                    <xdr:col>0</xdr:col>
                    <xdr:colOff>2811780</xdr:colOff>
                    <xdr:row>36</xdr:row>
                    <xdr:rowOff>7620</xdr:rowOff>
                  </from>
                  <to>
                    <xdr:col>3</xdr:col>
                    <xdr:colOff>236220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Drop Down 128">
              <controlPr locked="0" defaultSize="0" autoLine="0" autoPict="0">
                <anchor moveWithCells="1">
                  <from>
                    <xdr:col>0</xdr:col>
                    <xdr:colOff>38100</xdr:colOff>
                    <xdr:row>46</xdr:row>
                    <xdr:rowOff>152400</xdr:rowOff>
                  </from>
                  <to>
                    <xdr:col>2</xdr:col>
                    <xdr:colOff>525780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Drop Down 129">
              <controlPr locked="0" defaultSize="0" autoLine="0" autoPict="0">
                <anchor moveWithCells="1">
                  <from>
                    <xdr:col>0</xdr:col>
                    <xdr:colOff>68580</xdr:colOff>
                    <xdr:row>42</xdr:row>
                    <xdr:rowOff>0</xdr:rowOff>
                  </from>
                  <to>
                    <xdr:col>1</xdr:col>
                    <xdr:colOff>373380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5" name="Drop Down 130">
              <controlPr locked="0" defaultSize="0" autoLine="0" autoPict="0">
                <anchor moveWithCells="1">
                  <from>
                    <xdr:col>4</xdr:col>
                    <xdr:colOff>609600</xdr:colOff>
                    <xdr:row>36</xdr:row>
                    <xdr:rowOff>30480</xdr:rowOff>
                  </from>
                  <to>
                    <xdr:col>5</xdr:col>
                    <xdr:colOff>3771900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6" name="Drop Down 131">
              <controlPr locked="0" defaultSize="0" autoLine="0" autoPict="0">
                <anchor moveWithCells="1">
                  <from>
                    <xdr:col>0</xdr:col>
                    <xdr:colOff>152400</xdr:colOff>
                    <xdr:row>39</xdr:row>
                    <xdr:rowOff>45720</xdr:rowOff>
                  </from>
                  <to>
                    <xdr:col>0</xdr:col>
                    <xdr:colOff>2049780</xdr:colOff>
                    <xdr:row>40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76"/>
  <sheetViews>
    <sheetView topLeftCell="A41" workbookViewId="0">
      <selection activeCell="J24" sqref="J24"/>
    </sheetView>
  </sheetViews>
  <sheetFormatPr defaultColWidth="11.44140625" defaultRowHeight="13.2" x14ac:dyDescent="0.25"/>
  <cols>
    <col min="1" max="1" width="60" customWidth="1"/>
    <col min="2" max="2" width="6.33203125" bestFit="1" customWidth="1"/>
    <col min="3" max="3" width="30.44140625" bestFit="1" customWidth="1"/>
    <col min="4" max="4" width="6.33203125" bestFit="1" customWidth="1"/>
    <col min="5" max="6" width="8.88671875" customWidth="1"/>
    <col min="7" max="7" width="10.33203125" customWidth="1"/>
    <col min="8" max="256" width="8.88671875" customWidth="1"/>
  </cols>
  <sheetData>
    <row r="1" spans="1:7" x14ac:dyDescent="0.25">
      <c r="A1" s="7" t="s">
        <v>1379</v>
      </c>
      <c r="B1" s="8">
        <v>1</v>
      </c>
      <c r="C1" s="7" t="s">
        <v>1780</v>
      </c>
      <c r="D1" s="7" t="s">
        <v>1781</v>
      </c>
      <c r="F1" s="87" t="s">
        <v>1880</v>
      </c>
      <c r="G1" s="68"/>
    </row>
    <row r="2" spans="1:7" x14ac:dyDescent="0.25">
      <c r="A2" s="7" t="s">
        <v>1380</v>
      </c>
      <c r="B2" s="22">
        <v>2</v>
      </c>
      <c r="C2" s="9" t="s">
        <v>80</v>
      </c>
      <c r="D2" s="9" t="s">
        <v>1774</v>
      </c>
      <c r="F2" s="87" t="s">
        <v>1882</v>
      </c>
      <c r="G2" s="68"/>
    </row>
    <row r="3" spans="1:7" x14ac:dyDescent="0.25">
      <c r="A3" s="7" t="s">
        <v>1381</v>
      </c>
      <c r="B3" s="11">
        <v>1</v>
      </c>
      <c r="C3" s="10" t="s">
        <v>84</v>
      </c>
      <c r="D3" s="10" t="s">
        <v>1775</v>
      </c>
      <c r="F3" s="87" t="s">
        <v>1881</v>
      </c>
      <c r="G3" s="68"/>
    </row>
    <row r="4" spans="1:7" x14ac:dyDescent="0.25">
      <c r="A4" s="9" t="s">
        <v>1382</v>
      </c>
      <c r="B4" s="13">
        <v>1</v>
      </c>
      <c r="C4" s="12" t="s">
        <v>81</v>
      </c>
      <c r="D4" s="12" t="s">
        <v>1776</v>
      </c>
      <c r="F4" s="87" t="s">
        <v>1874</v>
      </c>
      <c r="G4" s="68"/>
    </row>
    <row r="5" spans="1:7" x14ac:dyDescent="0.25">
      <c r="A5" s="9" t="s">
        <v>1137</v>
      </c>
      <c r="B5" s="14">
        <v>1</v>
      </c>
      <c r="C5" s="15" t="s">
        <v>82</v>
      </c>
      <c r="D5" s="15" t="s">
        <v>1777</v>
      </c>
      <c r="F5" s="87" t="s">
        <v>1875</v>
      </c>
      <c r="G5" s="68"/>
    </row>
    <row r="6" spans="1:7" x14ac:dyDescent="0.25">
      <c r="A6" s="9" t="s">
        <v>832</v>
      </c>
      <c r="B6" s="66">
        <v>1</v>
      </c>
      <c r="C6" s="67" t="s">
        <v>819</v>
      </c>
      <c r="D6" s="67" t="s">
        <v>820</v>
      </c>
      <c r="F6" s="87" t="s">
        <v>1876</v>
      </c>
      <c r="G6" s="68"/>
    </row>
    <row r="7" spans="1:7" x14ac:dyDescent="0.25">
      <c r="A7" s="9"/>
      <c r="B7" s="69">
        <v>1</v>
      </c>
      <c r="C7" s="69" t="s">
        <v>1304</v>
      </c>
      <c r="D7" s="69" t="s">
        <v>1305</v>
      </c>
      <c r="F7" s="87" t="s">
        <v>1873</v>
      </c>
      <c r="G7" s="68"/>
    </row>
    <row r="8" spans="1:7" x14ac:dyDescent="0.25">
      <c r="A8" s="10" t="s">
        <v>1383</v>
      </c>
      <c r="B8" s="17">
        <v>3</v>
      </c>
      <c r="C8" s="16" t="s">
        <v>85</v>
      </c>
      <c r="D8" s="16" t="s">
        <v>1779</v>
      </c>
      <c r="F8" s="68" t="s">
        <v>136</v>
      </c>
      <c r="G8" s="68"/>
    </row>
    <row r="9" spans="1:7" x14ac:dyDescent="0.25">
      <c r="A9" s="10" t="s">
        <v>1384</v>
      </c>
      <c r="B9" s="19">
        <v>1</v>
      </c>
      <c r="C9" s="18" t="s">
        <v>86</v>
      </c>
      <c r="D9" s="18" t="s">
        <v>1548</v>
      </c>
      <c r="F9" s="68" t="s">
        <v>137</v>
      </c>
      <c r="G9" s="68"/>
    </row>
    <row r="10" spans="1:7" x14ac:dyDescent="0.25">
      <c r="A10" s="12" t="s">
        <v>831</v>
      </c>
      <c r="B10" s="20">
        <v>2</v>
      </c>
      <c r="C10" s="21" t="s">
        <v>83</v>
      </c>
      <c r="D10" s="21" t="s">
        <v>1778</v>
      </c>
      <c r="F10" s="68" t="s">
        <v>138</v>
      </c>
      <c r="G10" s="68"/>
    </row>
    <row r="11" spans="1:7" x14ac:dyDescent="0.25">
      <c r="A11" s="12" t="s">
        <v>1275</v>
      </c>
      <c r="B11" s="61">
        <v>1</v>
      </c>
      <c r="C11" s="60" t="s">
        <v>618</v>
      </c>
      <c r="D11" s="60" t="s">
        <v>617</v>
      </c>
      <c r="F11" s="68" t="s">
        <v>1140</v>
      </c>
      <c r="G11" s="68"/>
    </row>
    <row r="12" spans="1:7" x14ac:dyDescent="0.25">
      <c r="A12" s="12"/>
      <c r="B12" s="64">
        <v>1</v>
      </c>
      <c r="C12" s="63" t="s">
        <v>752</v>
      </c>
      <c r="D12" s="63" t="s">
        <v>753</v>
      </c>
      <c r="F12" s="68" t="s">
        <v>1139</v>
      </c>
      <c r="G12" s="68"/>
    </row>
    <row r="13" spans="1:7" x14ac:dyDescent="0.25">
      <c r="A13" s="15" t="s">
        <v>831</v>
      </c>
      <c r="B13" s="70">
        <v>2</v>
      </c>
      <c r="C13" s="71" t="s">
        <v>1279</v>
      </c>
      <c r="D13" s="71" t="s">
        <v>1280</v>
      </c>
      <c r="F13" s="68" t="s">
        <v>1138</v>
      </c>
      <c r="G13" s="68"/>
    </row>
    <row r="14" spans="1:7" x14ac:dyDescent="0.25">
      <c r="A14" s="15" t="s">
        <v>1275</v>
      </c>
      <c r="B14" s="2"/>
      <c r="C14" s="4"/>
      <c r="D14" s="4"/>
      <c r="F14" s="68" t="s">
        <v>755</v>
      </c>
      <c r="G14" s="68"/>
    </row>
    <row r="15" spans="1:7" x14ac:dyDescent="0.25">
      <c r="A15" s="15"/>
      <c r="B15" s="2"/>
      <c r="C15" s="4"/>
      <c r="D15" s="4"/>
      <c r="F15" s="68" t="s">
        <v>756</v>
      </c>
      <c r="G15" s="68"/>
    </row>
    <row r="16" spans="1:7" x14ac:dyDescent="0.25">
      <c r="A16" s="16" t="s">
        <v>742</v>
      </c>
      <c r="B16" s="2"/>
      <c r="C16" s="4"/>
      <c r="D16" s="4"/>
      <c r="F16" s="68" t="s">
        <v>757</v>
      </c>
      <c r="G16" s="68"/>
    </row>
    <row r="17" spans="1:7" x14ac:dyDescent="0.25">
      <c r="A17" s="16" t="s">
        <v>741</v>
      </c>
      <c r="B17" s="2"/>
      <c r="C17" s="4"/>
      <c r="D17" s="4"/>
      <c r="F17" s="68" t="s">
        <v>758</v>
      </c>
      <c r="G17" s="68"/>
    </row>
    <row r="18" spans="1:7" x14ac:dyDescent="0.25">
      <c r="A18" s="16" t="s">
        <v>1385</v>
      </c>
      <c r="B18" s="2"/>
      <c r="C18" s="4"/>
      <c r="D18" s="4"/>
      <c r="F18" s="68" t="s">
        <v>759</v>
      </c>
      <c r="G18" s="68"/>
    </row>
    <row r="19" spans="1:7" x14ac:dyDescent="0.25">
      <c r="A19" s="16" t="s">
        <v>743</v>
      </c>
      <c r="B19" s="3" t="s">
        <v>78</v>
      </c>
      <c r="C19" s="4"/>
      <c r="D19" s="4"/>
      <c r="F19" s="68" t="s">
        <v>760</v>
      </c>
      <c r="G19" s="68"/>
    </row>
    <row r="20" spans="1:7" x14ac:dyDescent="0.25">
      <c r="A20" s="18" t="s">
        <v>1386</v>
      </c>
      <c r="B20" s="4" t="b">
        <v>0</v>
      </c>
      <c r="C20" s="4" t="s">
        <v>87</v>
      </c>
      <c r="D20" s="4" t="b">
        <v>1</v>
      </c>
      <c r="F20" s="68" t="s">
        <v>761</v>
      </c>
      <c r="G20" s="68"/>
    </row>
    <row r="21" spans="1:7" x14ac:dyDescent="0.25">
      <c r="A21" s="18" t="s">
        <v>1387</v>
      </c>
      <c r="B21" s="4" t="b">
        <v>0</v>
      </c>
      <c r="C21" s="4" t="s">
        <v>88</v>
      </c>
      <c r="D21" s="4" t="b">
        <v>1</v>
      </c>
      <c r="F21" s="68" t="s">
        <v>762</v>
      </c>
      <c r="G21" s="68"/>
    </row>
    <row r="22" spans="1:7" x14ac:dyDescent="0.25">
      <c r="A22" s="18" t="s">
        <v>1388</v>
      </c>
      <c r="B22" s="4"/>
      <c r="C22" s="4"/>
      <c r="D22" s="4" t="s">
        <v>78</v>
      </c>
      <c r="F22" s="68" t="s">
        <v>763</v>
      </c>
      <c r="G22" s="68"/>
    </row>
    <row r="23" spans="1:7" x14ac:dyDescent="0.25">
      <c r="A23" s="18" t="s">
        <v>348</v>
      </c>
      <c r="B23" s="4"/>
      <c r="C23" s="4"/>
      <c r="D23" s="4" t="s">
        <v>78</v>
      </c>
      <c r="F23" s="68" t="s">
        <v>764</v>
      </c>
      <c r="G23" s="68"/>
    </row>
    <row r="24" spans="1:7" x14ac:dyDescent="0.25">
      <c r="A24" s="18" t="s">
        <v>1389</v>
      </c>
      <c r="B24" s="4"/>
      <c r="C24" s="4"/>
      <c r="D24" s="4"/>
      <c r="F24" s="68" t="s">
        <v>765</v>
      </c>
      <c r="G24" s="68"/>
    </row>
    <row r="25" spans="1:7" x14ac:dyDescent="0.25">
      <c r="A25" s="21" t="s">
        <v>740</v>
      </c>
      <c r="B25" s="4"/>
      <c r="C25" s="4"/>
      <c r="D25" s="4"/>
      <c r="F25" s="68" t="s">
        <v>766</v>
      </c>
      <c r="G25" s="68"/>
    </row>
    <row r="26" spans="1:7" x14ac:dyDescent="0.25">
      <c r="A26" s="21" t="s">
        <v>1283</v>
      </c>
      <c r="B26" s="4"/>
      <c r="C26" s="4"/>
      <c r="D26" s="4"/>
      <c r="F26" s="68" t="s">
        <v>767</v>
      </c>
      <c r="G26" s="68"/>
    </row>
    <row r="27" spans="1:7" x14ac:dyDescent="0.25">
      <c r="A27" s="21" t="s">
        <v>1284</v>
      </c>
      <c r="B27" s="4"/>
      <c r="C27" s="4"/>
      <c r="D27" s="4"/>
      <c r="F27" s="68" t="s">
        <v>768</v>
      </c>
      <c r="G27" s="68"/>
    </row>
    <row r="28" spans="1:7" x14ac:dyDescent="0.25">
      <c r="A28" s="21" t="s">
        <v>1282</v>
      </c>
      <c r="B28" s="4"/>
      <c r="C28" s="4"/>
      <c r="D28" s="4"/>
      <c r="F28" s="68" t="s">
        <v>769</v>
      </c>
      <c r="G28" s="68"/>
    </row>
    <row r="29" spans="1:7" x14ac:dyDescent="0.25">
      <c r="A29" s="21" t="s">
        <v>1281</v>
      </c>
      <c r="F29" s="68" t="s">
        <v>770</v>
      </c>
      <c r="G29" s="68"/>
    </row>
    <row r="30" spans="1:7" x14ac:dyDescent="0.25">
      <c r="A30" s="21" t="s">
        <v>1136</v>
      </c>
      <c r="F30" s="68" t="s">
        <v>771</v>
      </c>
      <c r="G30" s="68"/>
    </row>
    <row r="31" spans="1:7" x14ac:dyDescent="0.25">
      <c r="A31" s="60" t="s">
        <v>827</v>
      </c>
      <c r="F31" s="68" t="s">
        <v>772</v>
      </c>
      <c r="G31" s="68"/>
    </row>
    <row r="32" spans="1:7" x14ac:dyDescent="0.25">
      <c r="A32" s="60" t="s">
        <v>828</v>
      </c>
      <c r="F32" s="68" t="s">
        <v>773</v>
      </c>
      <c r="G32" s="68"/>
    </row>
    <row r="33" spans="1:7" x14ac:dyDescent="0.25">
      <c r="A33" s="60" t="s">
        <v>619</v>
      </c>
      <c r="F33" s="68" t="s">
        <v>774</v>
      </c>
      <c r="G33" s="68"/>
    </row>
    <row r="34" spans="1:7" x14ac:dyDescent="0.25">
      <c r="A34" s="63" t="s">
        <v>750</v>
      </c>
      <c r="F34" s="68" t="s">
        <v>775</v>
      </c>
      <c r="G34" s="68"/>
    </row>
    <row r="35" spans="1:7" x14ac:dyDescent="0.25">
      <c r="A35" s="63" t="s">
        <v>751</v>
      </c>
      <c r="F35" s="68" t="s">
        <v>776</v>
      </c>
      <c r="G35" s="68"/>
    </row>
    <row r="36" spans="1:7" x14ac:dyDescent="0.25">
      <c r="A36" s="63" t="s">
        <v>754</v>
      </c>
      <c r="F36" s="68" t="s">
        <v>777</v>
      </c>
      <c r="G36" s="68"/>
    </row>
    <row r="37" spans="1:7" x14ac:dyDescent="0.25">
      <c r="A37" s="67" t="s">
        <v>1276</v>
      </c>
      <c r="F37" s="68" t="s">
        <v>778</v>
      </c>
      <c r="G37" s="68"/>
    </row>
    <row r="38" spans="1:7" x14ac:dyDescent="0.25">
      <c r="A38" s="67" t="s">
        <v>1277</v>
      </c>
      <c r="F38" s="68" t="s">
        <v>779</v>
      </c>
      <c r="G38" s="68"/>
    </row>
    <row r="39" spans="1:7" x14ac:dyDescent="0.25">
      <c r="A39" s="69" t="s">
        <v>1301</v>
      </c>
      <c r="F39" s="68" t="s">
        <v>780</v>
      </c>
      <c r="G39" s="68"/>
    </row>
    <row r="40" spans="1:7" x14ac:dyDescent="0.25">
      <c r="A40" s="69" t="s">
        <v>825</v>
      </c>
      <c r="F40" s="68" t="s">
        <v>781</v>
      </c>
      <c r="G40" s="68"/>
    </row>
    <row r="41" spans="1:7" x14ac:dyDescent="0.25">
      <c r="A41" s="69" t="s">
        <v>826</v>
      </c>
      <c r="F41" s="68" t="s">
        <v>782</v>
      </c>
      <c r="G41" s="68"/>
    </row>
    <row r="42" spans="1:7" x14ac:dyDescent="0.25">
      <c r="A42" s="69" t="s">
        <v>1302</v>
      </c>
      <c r="F42" s="68" t="s">
        <v>783</v>
      </c>
      <c r="G42" s="68"/>
    </row>
    <row r="43" spans="1:7" x14ac:dyDescent="0.25">
      <c r="A43" s="69" t="s">
        <v>1303</v>
      </c>
      <c r="F43" s="68" t="s">
        <v>784</v>
      </c>
      <c r="G43" s="68"/>
    </row>
    <row r="44" spans="1:7" x14ac:dyDescent="0.25">
      <c r="A44" s="69" t="s">
        <v>1308</v>
      </c>
      <c r="F44" s="68" t="s">
        <v>785</v>
      </c>
      <c r="G44" s="68"/>
    </row>
    <row r="45" spans="1:7" x14ac:dyDescent="0.25">
      <c r="A45" s="67" t="s">
        <v>1278</v>
      </c>
      <c r="F45" s="68" t="s">
        <v>786</v>
      </c>
      <c r="G45" s="68"/>
    </row>
    <row r="46" spans="1:7" x14ac:dyDescent="0.25">
      <c r="A46" s="67" t="s">
        <v>830</v>
      </c>
      <c r="F46" s="68" t="s">
        <v>787</v>
      </c>
      <c r="G46" s="68"/>
    </row>
    <row r="47" spans="1:7" x14ac:dyDescent="0.25">
      <c r="F47" s="68" t="s">
        <v>788</v>
      </c>
      <c r="G47" s="68"/>
    </row>
    <row r="48" spans="1:7" x14ac:dyDescent="0.25">
      <c r="F48" s="68" t="s">
        <v>789</v>
      </c>
      <c r="G48" s="68"/>
    </row>
    <row r="49" spans="6:7" x14ac:dyDescent="0.25">
      <c r="F49" s="68" t="s">
        <v>790</v>
      </c>
      <c r="G49" s="68"/>
    </row>
    <row r="50" spans="6:7" x14ac:dyDescent="0.25">
      <c r="F50" s="68" t="s">
        <v>791</v>
      </c>
      <c r="G50" s="68"/>
    </row>
    <row r="51" spans="6:7" x14ac:dyDescent="0.25">
      <c r="F51" s="68" t="s">
        <v>792</v>
      </c>
      <c r="G51" s="68"/>
    </row>
    <row r="52" spans="6:7" x14ac:dyDescent="0.25">
      <c r="F52" s="68" t="s">
        <v>793</v>
      </c>
      <c r="G52" s="68"/>
    </row>
    <row r="53" spans="6:7" x14ac:dyDescent="0.25">
      <c r="F53" s="68" t="s">
        <v>794</v>
      </c>
      <c r="G53" s="68"/>
    </row>
    <row r="54" spans="6:7" x14ac:dyDescent="0.25">
      <c r="F54" s="68" t="s">
        <v>796</v>
      </c>
      <c r="G54" s="68"/>
    </row>
    <row r="55" spans="6:7" x14ac:dyDescent="0.25">
      <c r="F55" s="68" t="s">
        <v>797</v>
      </c>
      <c r="G55" s="68"/>
    </row>
    <row r="56" spans="6:7" x14ac:dyDescent="0.25">
      <c r="F56" s="68" t="s">
        <v>798</v>
      </c>
      <c r="G56" s="68"/>
    </row>
    <row r="57" spans="6:7" x14ac:dyDescent="0.25">
      <c r="F57" s="68" t="s">
        <v>799</v>
      </c>
      <c r="G57" s="68"/>
    </row>
    <row r="58" spans="6:7" x14ac:dyDescent="0.25">
      <c r="F58" s="68" t="s">
        <v>800</v>
      </c>
      <c r="G58" s="68"/>
    </row>
    <row r="59" spans="6:7" x14ac:dyDescent="0.25">
      <c r="F59" s="68" t="s">
        <v>801</v>
      </c>
      <c r="G59" s="68"/>
    </row>
    <row r="60" spans="6:7" x14ac:dyDescent="0.25">
      <c r="F60" s="68" t="s">
        <v>802</v>
      </c>
      <c r="G60" s="68"/>
    </row>
    <row r="61" spans="6:7" x14ac:dyDescent="0.25">
      <c r="F61" s="68" t="s">
        <v>803</v>
      </c>
      <c r="G61" s="68"/>
    </row>
    <row r="62" spans="6:7" x14ac:dyDescent="0.25">
      <c r="F62" s="68" t="s">
        <v>804</v>
      </c>
      <c r="G62" s="68"/>
    </row>
    <row r="63" spans="6:7" x14ac:dyDescent="0.25">
      <c r="F63" s="68" t="s">
        <v>805</v>
      </c>
      <c r="G63" s="68"/>
    </row>
    <row r="64" spans="6:7" x14ac:dyDescent="0.25">
      <c r="F64" s="68" t="s">
        <v>806</v>
      </c>
      <c r="G64" s="68"/>
    </row>
    <row r="65" spans="6:6" x14ac:dyDescent="0.25">
      <c r="F65" s="68" t="s">
        <v>807</v>
      </c>
    </row>
    <row r="66" spans="6:6" x14ac:dyDescent="0.25">
      <c r="F66" s="68" t="s">
        <v>808</v>
      </c>
    </row>
    <row r="67" spans="6:6" x14ac:dyDescent="0.25">
      <c r="F67" s="68" t="s">
        <v>809</v>
      </c>
    </row>
    <row r="68" spans="6:6" x14ac:dyDescent="0.25">
      <c r="F68" s="68" t="s">
        <v>810</v>
      </c>
    </row>
    <row r="69" spans="6:6" x14ac:dyDescent="0.25">
      <c r="F69" s="68" t="s">
        <v>811</v>
      </c>
    </row>
    <row r="70" spans="6:6" x14ac:dyDescent="0.25">
      <c r="F70" s="68" t="s">
        <v>812</v>
      </c>
    </row>
    <row r="71" spans="6:6" x14ac:dyDescent="0.25">
      <c r="F71" s="68" t="s">
        <v>813</v>
      </c>
    </row>
    <row r="72" spans="6:6" x14ac:dyDescent="0.25">
      <c r="F72" s="68" t="s">
        <v>814</v>
      </c>
    </row>
    <row r="73" spans="6:6" x14ac:dyDescent="0.25">
      <c r="F73" s="68" t="s">
        <v>815</v>
      </c>
    </row>
    <row r="74" spans="6:6" x14ac:dyDescent="0.25">
      <c r="F74" s="68" t="s">
        <v>816</v>
      </c>
    </row>
    <row r="75" spans="6:6" x14ac:dyDescent="0.25">
      <c r="F75" s="68" t="s">
        <v>817</v>
      </c>
    </row>
    <row r="76" spans="6:6" x14ac:dyDescent="0.25">
      <c r="F76" s="68" t="s">
        <v>818</v>
      </c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597"/>
  <sheetViews>
    <sheetView workbookViewId="0">
      <selection activeCell="E4" sqref="E4"/>
    </sheetView>
  </sheetViews>
  <sheetFormatPr defaultColWidth="11.44140625" defaultRowHeight="13.2" x14ac:dyDescent="0.25"/>
  <cols>
    <col min="1" max="1" width="28.88671875" customWidth="1"/>
    <col min="2" max="2" width="9" bestFit="1" customWidth="1"/>
    <col min="3" max="3" width="7" bestFit="1" customWidth="1"/>
    <col min="4" max="4" width="7.44140625" bestFit="1" customWidth="1"/>
    <col min="5" max="5" width="6.6640625" bestFit="1" customWidth="1"/>
    <col min="6" max="6" width="10.109375" bestFit="1" customWidth="1"/>
    <col min="7" max="7" width="6.33203125" bestFit="1" customWidth="1"/>
    <col min="8" max="8" width="5" bestFit="1" customWidth="1"/>
    <col min="9" max="9" width="6" bestFit="1" customWidth="1"/>
    <col min="10" max="10" width="6.33203125" bestFit="1" customWidth="1"/>
    <col min="11" max="12" width="9.109375" customWidth="1"/>
    <col min="13" max="13" width="12.33203125" bestFit="1" customWidth="1"/>
    <col min="14" max="29" width="9.109375" customWidth="1"/>
    <col min="30" max="256" width="8.88671875" customWidth="1"/>
  </cols>
  <sheetData>
    <row r="1" spans="1:17" x14ac:dyDescent="0.25">
      <c r="A1" t="s">
        <v>1607</v>
      </c>
      <c r="B1" t="s">
        <v>316</v>
      </c>
      <c r="C1" t="s">
        <v>1608</v>
      </c>
      <c r="D1" t="s">
        <v>1609</v>
      </c>
      <c r="E1" t="s">
        <v>1610</v>
      </c>
      <c r="F1" t="s">
        <v>1611</v>
      </c>
      <c r="G1" t="s">
        <v>1612</v>
      </c>
      <c r="H1" t="s">
        <v>1533</v>
      </c>
      <c r="I1" t="s">
        <v>1547</v>
      </c>
      <c r="J1" t="s">
        <v>1532</v>
      </c>
      <c r="K1" t="s">
        <v>353</v>
      </c>
      <c r="L1">
        <v>1</v>
      </c>
      <c r="M1" t="s">
        <v>745</v>
      </c>
      <c r="N1" t="s">
        <v>746</v>
      </c>
      <c r="O1" t="s">
        <v>747</v>
      </c>
    </row>
    <row r="2" spans="1:17" s="59" customFormat="1" x14ac:dyDescent="0.25">
      <c r="A2" t="s">
        <v>55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s="59" customFormat="1" x14ac:dyDescent="0.25">
      <c r="A3" t="s">
        <v>833</v>
      </c>
      <c r="B3">
        <v>9.0399999999999991</v>
      </c>
      <c r="C3">
        <v>7.28</v>
      </c>
      <c r="D3">
        <v>3.14</v>
      </c>
      <c r="F3">
        <v>48</v>
      </c>
      <c r="G3">
        <v>2600</v>
      </c>
      <c r="H3">
        <v>1.1000000000000001</v>
      </c>
      <c r="I3">
        <v>22.6</v>
      </c>
      <c r="J3" t="s">
        <v>623</v>
      </c>
      <c r="K3" t="s">
        <v>748</v>
      </c>
      <c r="L3">
        <v>0</v>
      </c>
      <c r="M3" t="s">
        <v>78</v>
      </c>
      <c r="N3"/>
      <c r="O3"/>
      <c r="P3"/>
      <c r="Q3"/>
    </row>
    <row r="4" spans="1:17" s="59" customFormat="1" x14ac:dyDescent="0.25">
      <c r="A4" t="s">
        <v>548</v>
      </c>
      <c r="B4">
        <v>9.23</v>
      </c>
      <c r="C4">
        <v>7.21</v>
      </c>
      <c r="D4">
        <v>3.19</v>
      </c>
      <c r="F4">
        <v>51</v>
      </c>
      <c r="G4">
        <v>2200</v>
      </c>
      <c r="H4">
        <v>1.1200000000000001</v>
      </c>
      <c r="I4">
        <v>25</v>
      </c>
      <c r="J4" t="s">
        <v>623</v>
      </c>
      <c r="K4" t="s">
        <v>748</v>
      </c>
      <c r="L4">
        <v>0</v>
      </c>
      <c r="M4" t="s">
        <v>78</v>
      </c>
      <c r="N4"/>
      <c r="O4"/>
      <c r="P4"/>
      <c r="Q4"/>
    </row>
    <row r="5" spans="1:17" s="59" customFormat="1" x14ac:dyDescent="0.25">
      <c r="A5" t="s">
        <v>834</v>
      </c>
      <c r="B5">
        <v>8.98</v>
      </c>
      <c r="C5">
        <v>7.56</v>
      </c>
      <c r="D5">
        <v>2.98</v>
      </c>
      <c r="F5">
        <v>50</v>
      </c>
      <c r="G5">
        <v>2500</v>
      </c>
      <c r="H5">
        <v>1.06</v>
      </c>
      <c r="I5">
        <v>22.82</v>
      </c>
      <c r="J5" t="s">
        <v>623</v>
      </c>
      <c r="K5" t="s">
        <v>748</v>
      </c>
      <c r="L5">
        <v>0</v>
      </c>
      <c r="M5" t="s">
        <v>78</v>
      </c>
      <c r="N5"/>
      <c r="O5"/>
      <c r="P5"/>
      <c r="Q5"/>
    </row>
    <row r="6" spans="1:17" s="59" customFormat="1" x14ac:dyDescent="0.25">
      <c r="A6" t="s">
        <v>716</v>
      </c>
      <c r="B6">
        <v>9.01</v>
      </c>
      <c r="C6">
        <v>6.8</v>
      </c>
      <c r="D6">
        <v>3.17</v>
      </c>
      <c r="F6">
        <v>50</v>
      </c>
      <c r="G6">
        <v>2305</v>
      </c>
      <c r="H6">
        <v>1.07</v>
      </c>
      <c r="I6">
        <v>22.52</v>
      </c>
      <c r="J6" t="s">
        <v>623</v>
      </c>
      <c r="K6" t="s">
        <v>748</v>
      </c>
      <c r="L6">
        <v>0</v>
      </c>
      <c r="M6" t="s">
        <v>78</v>
      </c>
      <c r="N6"/>
      <c r="O6"/>
      <c r="P6"/>
      <c r="Q6"/>
    </row>
    <row r="7" spans="1:17" s="59" customFormat="1" x14ac:dyDescent="0.25">
      <c r="A7" t="s">
        <v>835</v>
      </c>
      <c r="B7">
        <v>17</v>
      </c>
      <c r="C7">
        <v>11.5</v>
      </c>
      <c r="D7">
        <v>3.4</v>
      </c>
      <c r="F7">
        <v>115</v>
      </c>
      <c r="G7">
        <v>17000</v>
      </c>
      <c r="H7">
        <v>1</v>
      </c>
      <c r="I7">
        <v>30.58</v>
      </c>
      <c r="J7" t="s">
        <v>624</v>
      </c>
      <c r="K7" t="s">
        <v>748</v>
      </c>
      <c r="L7">
        <v>0</v>
      </c>
      <c r="M7" t="s">
        <v>78</v>
      </c>
      <c r="N7"/>
      <c r="O7"/>
      <c r="P7"/>
      <c r="Q7"/>
    </row>
    <row r="8" spans="1:17" s="59" customFormat="1" x14ac:dyDescent="0.25">
      <c r="A8" t="s">
        <v>836</v>
      </c>
      <c r="B8">
        <v>10.25</v>
      </c>
      <c r="C8">
        <v>8.1999999999999993</v>
      </c>
      <c r="D8">
        <v>2.5</v>
      </c>
      <c r="F8">
        <v>42</v>
      </c>
      <c r="G8">
        <v>1650</v>
      </c>
      <c r="H8">
        <v>1.17</v>
      </c>
      <c r="I8">
        <v>29.36</v>
      </c>
      <c r="J8" t="s">
        <v>624</v>
      </c>
      <c r="K8" t="s">
        <v>748</v>
      </c>
      <c r="L8">
        <v>0</v>
      </c>
      <c r="M8" t="s">
        <v>78</v>
      </c>
      <c r="N8"/>
      <c r="O8"/>
      <c r="P8"/>
      <c r="Q8"/>
    </row>
    <row r="9" spans="1:17" s="59" customFormat="1" x14ac:dyDescent="0.25">
      <c r="A9" t="s">
        <v>652</v>
      </c>
      <c r="B9">
        <v>10.6</v>
      </c>
      <c r="C9">
        <v>8.6</v>
      </c>
      <c r="D9">
        <v>3.04</v>
      </c>
      <c r="F9">
        <v>54</v>
      </c>
      <c r="G9">
        <v>10000</v>
      </c>
      <c r="H9">
        <v>1.08</v>
      </c>
      <c r="I9">
        <v>18.12</v>
      </c>
      <c r="J9" t="s">
        <v>627</v>
      </c>
      <c r="K9" t="s">
        <v>748</v>
      </c>
      <c r="L9">
        <v>0</v>
      </c>
      <c r="M9" t="s">
        <v>78</v>
      </c>
      <c r="N9"/>
      <c r="O9"/>
      <c r="P9"/>
      <c r="Q9"/>
    </row>
    <row r="10" spans="1:17" s="59" customFormat="1" x14ac:dyDescent="0.25">
      <c r="A10" t="s">
        <v>837</v>
      </c>
      <c r="B10">
        <v>11.03</v>
      </c>
      <c r="C10">
        <v>8.5</v>
      </c>
      <c r="D10">
        <v>3.3</v>
      </c>
      <c r="F10">
        <v>73</v>
      </c>
      <c r="G10">
        <v>7000</v>
      </c>
      <c r="H10">
        <v>1.05</v>
      </c>
      <c r="I10">
        <v>23</v>
      </c>
      <c r="J10" t="s">
        <v>623</v>
      </c>
      <c r="K10" t="s">
        <v>748</v>
      </c>
      <c r="L10">
        <v>0</v>
      </c>
      <c r="M10" t="s">
        <v>78</v>
      </c>
      <c r="N10"/>
      <c r="O10"/>
      <c r="P10"/>
      <c r="Q10"/>
    </row>
    <row r="11" spans="1:17" s="59" customFormat="1" x14ac:dyDescent="0.25">
      <c r="A11" t="s">
        <v>838</v>
      </c>
      <c r="B11">
        <v>10.01</v>
      </c>
      <c r="C11">
        <v>8.3699999999999992</v>
      </c>
      <c r="D11">
        <v>3.56</v>
      </c>
      <c r="F11">
        <v>62</v>
      </c>
      <c r="G11">
        <v>3358</v>
      </c>
      <c r="H11">
        <v>1.05</v>
      </c>
      <c r="I11">
        <v>25.55</v>
      </c>
      <c r="J11" t="s">
        <v>625</v>
      </c>
      <c r="K11" t="s">
        <v>748</v>
      </c>
      <c r="L11">
        <v>0</v>
      </c>
      <c r="M11" t="s">
        <v>78</v>
      </c>
      <c r="N11"/>
      <c r="O11"/>
      <c r="P11"/>
      <c r="Q11"/>
    </row>
    <row r="12" spans="1:17" s="59" customFormat="1" x14ac:dyDescent="0.25">
      <c r="A12" t="s">
        <v>839</v>
      </c>
      <c r="B12">
        <v>15.45</v>
      </c>
      <c r="C12">
        <v>9.3800000000000008</v>
      </c>
      <c r="D12">
        <v>2.5</v>
      </c>
      <c r="F12">
        <v>104</v>
      </c>
      <c r="G12">
        <v>9550</v>
      </c>
      <c r="H12">
        <v>1</v>
      </c>
      <c r="I12">
        <v>31.26</v>
      </c>
      <c r="J12" t="s">
        <v>624</v>
      </c>
      <c r="K12" t="s">
        <v>748</v>
      </c>
      <c r="L12">
        <v>0</v>
      </c>
      <c r="M12" t="s">
        <v>78</v>
      </c>
      <c r="N12"/>
      <c r="O12"/>
      <c r="P12"/>
      <c r="Q12"/>
    </row>
    <row r="13" spans="1:17" s="59" customFormat="1" x14ac:dyDescent="0.25">
      <c r="A13" t="s">
        <v>717</v>
      </c>
      <c r="B13">
        <v>8.01</v>
      </c>
      <c r="C13">
        <v>6.99</v>
      </c>
      <c r="D13">
        <v>2.48</v>
      </c>
      <c r="F13">
        <v>42</v>
      </c>
      <c r="G13">
        <v>1357</v>
      </c>
      <c r="H13">
        <v>1.08</v>
      </c>
      <c r="I13">
        <v>23.36</v>
      </c>
      <c r="J13" t="s">
        <v>623</v>
      </c>
      <c r="K13" t="s">
        <v>748</v>
      </c>
      <c r="L13">
        <v>0</v>
      </c>
      <c r="M13" t="s">
        <v>78</v>
      </c>
      <c r="N13"/>
      <c r="O13"/>
      <c r="P13"/>
      <c r="Q13"/>
    </row>
    <row r="14" spans="1:17" s="59" customFormat="1" x14ac:dyDescent="0.25">
      <c r="A14" t="s">
        <v>653</v>
      </c>
      <c r="B14">
        <v>9.5500000000000007</v>
      </c>
      <c r="C14">
        <v>9.5500000000000007</v>
      </c>
      <c r="D14">
        <v>3.23</v>
      </c>
      <c r="F14">
        <v>60</v>
      </c>
      <c r="G14">
        <v>3150</v>
      </c>
      <c r="H14">
        <v>1.1000000000000001</v>
      </c>
      <c r="I14">
        <v>28.57</v>
      </c>
      <c r="J14" t="s">
        <v>624</v>
      </c>
      <c r="K14" t="s">
        <v>748</v>
      </c>
      <c r="L14">
        <v>0</v>
      </c>
      <c r="M14" t="s">
        <v>78</v>
      </c>
      <c r="N14"/>
      <c r="O14"/>
      <c r="P14"/>
      <c r="Q14"/>
    </row>
    <row r="15" spans="1:17" s="59" customFormat="1" x14ac:dyDescent="0.25">
      <c r="A15" t="s">
        <v>664</v>
      </c>
      <c r="B15">
        <v>10.56</v>
      </c>
      <c r="C15">
        <v>9.19</v>
      </c>
      <c r="D15">
        <v>3.55</v>
      </c>
      <c r="F15">
        <v>78</v>
      </c>
      <c r="G15">
        <v>4500</v>
      </c>
      <c r="H15">
        <v>1.1599999999999999</v>
      </c>
      <c r="I15">
        <v>31.05</v>
      </c>
      <c r="J15" t="s">
        <v>624</v>
      </c>
      <c r="K15" t="s">
        <v>748</v>
      </c>
      <c r="L15">
        <v>0</v>
      </c>
      <c r="M15" t="s">
        <v>78</v>
      </c>
      <c r="N15"/>
      <c r="O15"/>
      <c r="P15"/>
      <c r="Q15"/>
    </row>
    <row r="16" spans="1:17" s="59" customFormat="1" x14ac:dyDescent="0.25">
      <c r="A16" t="s">
        <v>840</v>
      </c>
      <c r="B16">
        <v>7.24</v>
      </c>
      <c r="C16">
        <v>6.1</v>
      </c>
      <c r="D16">
        <v>2.16</v>
      </c>
      <c r="F16">
        <v>25</v>
      </c>
      <c r="G16">
        <v>1179</v>
      </c>
      <c r="H16">
        <v>1</v>
      </c>
      <c r="I16">
        <v>15.51</v>
      </c>
      <c r="J16" t="s">
        <v>626</v>
      </c>
      <c r="K16" t="s">
        <v>748</v>
      </c>
      <c r="L16">
        <v>0</v>
      </c>
      <c r="M16" t="s">
        <v>78</v>
      </c>
      <c r="N16"/>
      <c r="O16"/>
      <c r="P16"/>
      <c r="Q16"/>
    </row>
    <row r="17" spans="1:17" s="59" customFormat="1" x14ac:dyDescent="0.25">
      <c r="A17" t="s">
        <v>97</v>
      </c>
      <c r="B17">
        <v>9.4</v>
      </c>
      <c r="C17">
        <v>7.3</v>
      </c>
      <c r="D17">
        <v>2.82</v>
      </c>
      <c r="F17">
        <v>46</v>
      </c>
      <c r="G17">
        <v>3000</v>
      </c>
      <c r="H17">
        <v>1</v>
      </c>
      <c r="I17">
        <v>19.489999999999998</v>
      </c>
      <c r="J17" t="s">
        <v>627</v>
      </c>
      <c r="K17" t="s">
        <v>748</v>
      </c>
      <c r="L17">
        <v>0</v>
      </c>
      <c r="M17" t="s">
        <v>78</v>
      </c>
      <c r="N17"/>
      <c r="O17"/>
      <c r="P17"/>
      <c r="Q17"/>
    </row>
    <row r="18" spans="1:17" s="59" customFormat="1" x14ac:dyDescent="0.25">
      <c r="A18" t="s">
        <v>841</v>
      </c>
      <c r="B18">
        <v>6.5</v>
      </c>
      <c r="C18">
        <v>6.5</v>
      </c>
      <c r="D18">
        <v>2.5</v>
      </c>
      <c r="F18">
        <v>26</v>
      </c>
      <c r="G18">
        <v>1060</v>
      </c>
      <c r="H18">
        <v>1</v>
      </c>
      <c r="I18">
        <v>16.28</v>
      </c>
      <c r="J18" t="s">
        <v>626</v>
      </c>
      <c r="K18" t="s">
        <v>748</v>
      </c>
      <c r="L18">
        <v>0</v>
      </c>
      <c r="M18" t="s">
        <v>78</v>
      </c>
      <c r="N18"/>
      <c r="O18"/>
      <c r="P18"/>
      <c r="Q18"/>
    </row>
    <row r="19" spans="1:17" s="59" customFormat="1" x14ac:dyDescent="0.25">
      <c r="A19" t="s">
        <v>842</v>
      </c>
      <c r="B19">
        <v>6.5</v>
      </c>
      <c r="C19">
        <v>6.5</v>
      </c>
      <c r="D19">
        <v>2.5</v>
      </c>
      <c r="F19">
        <v>26</v>
      </c>
      <c r="G19">
        <v>1200</v>
      </c>
      <c r="H19">
        <v>1</v>
      </c>
      <c r="I19">
        <v>15.75</v>
      </c>
      <c r="J19" t="s">
        <v>626</v>
      </c>
      <c r="K19" t="s">
        <v>748</v>
      </c>
      <c r="L19">
        <v>0</v>
      </c>
      <c r="M19" t="s">
        <v>78</v>
      </c>
      <c r="N19"/>
      <c r="O19"/>
      <c r="P19"/>
      <c r="Q19"/>
    </row>
    <row r="20" spans="1:17" s="59" customFormat="1" x14ac:dyDescent="0.25">
      <c r="A20" t="s">
        <v>843</v>
      </c>
      <c r="B20">
        <v>10</v>
      </c>
      <c r="C20">
        <v>9.3000000000000007</v>
      </c>
      <c r="D20">
        <v>3.4</v>
      </c>
      <c r="F20">
        <v>70</v>
      </c>
      <c r="G20">
        <v>3000</v>
      </c>
      <c r="H20">
        <v>1.03</v>
      </c>
      <c r="I20">
        <v>29.18</v>
      </c>
      <c r="J20" t="s">
        <v>624</v>
      </c>
      <c r="K20" t="s">
        <v>748</v>
      </c>
      <c r="L20">
        <v>0</v>
      </c>
      <c r="M20" t="s">
        <v>78</v>
      </c>
      <c r="N20"/>
      <c r="O20"/>
      <c r="P20"/>
      <c r="Q20"/>
    </row>
    <row r="21" spans="1:17" s="59" customFormat="1" x14ac:dyDescent="0.25">
      <c r="A21" t="s">
        <v>844</v>
      </c>
      <c r="B21">
        <v>15.24</v>
      </c>
      <c r="C21">
        <v>13.6</v>
      </c>
      <c r="D21">
        <v>4.0599999999999996</v>
      </c>
      <c r="F21">
        <v>137</v>
      </c>
      <c r="G21">
        <v>8330</v>
      </c>
      <c r="H21">
        <v>1.05</v>
      </c>
      <c r="I21">
        <v>45.33</v>
      </c>
      <c r="J21" t="s">
        <v>628</v>
      </c>
      <c r="K21" t="s">
        <v>748</v>
      </c>
      <c r="L21">
        <v>0</v>
      </c>
      <c r="M21" t="s">
        <v>78</v>
      </c>
      <c r="N21"/>
      <c r="O21"/>
      <c r="P21"/>
      <c r="Q21"/>
    </row>
    <row r="22" spans="1:17" s="59" customFormat="1" x14ac:dyDescent="0.25">
      <c r="A22" t="s">
        <v>549</v>
      </c>
      <c r="B22">
        <v>7.8</v>
      </c>
      <c r="C22">
        <v>6.65</v>
      </c>
      <c r="D22">
        <v>2.75</v>
      </c>
      <c r="F22">
        <v>34</v>
      </c>
      <c r="G22">
        <v>2350</v>
      </c>
      <c r="H22">
        <v>1.03</v>
      </c>
      <c r="I22">
        <v>16.489999999999998</v>
      </c>
      <c r="J22" t="s">
        <v>626</v>
      </c>
      <c r="K22" t="s">
        <v>748</v>
      </c>
      <c r="L22">
        <v>0</v>
      </c>
      <c r="M22" t="s">
        <v>78</v>
      </c>
      <c r="N22"/>
      <c r="O22"/>
      <c r="P22"/>
      <c r="Q22"/>
    </row>
    <row r="23" spans="1:17" s="59" customFormat="1" x14ac:dyDescent="0.25">
      <c r="A23" t="s">
        <v>845</v>
      </c>
      <c r="B23">
        <v>10.26</v>
      </c>
      <c r="C23">
        <v>8.32</v>
      </c>
      <c r="D23">
        <v>3.3</v>
      </c>
      <c r="F23">
        <v>63</v>
      </c>
      <c r="G23">
        <v>4000</v>
      </c>
      <c r="H23">
        <v>1</v>
      </c>
      <c r="I23">
        <v>23.27</v>
      </c>
      <c r="J23" t="s">
        <v>623</v>
      </c>
      <c r="K23" t="s">
        <v>748</v>
      </c>
      <c r="L23">
        <v>0</v>
      </c>
      <c r="M23" t="s">
        <v>78</v>
      </c>
      <c r="N23"/>
      <c r="O23"/>
      <c r="P23"/>
      <c r="Q23"/>
    </row>
    <row r="24" spans="1:17" s="59" customFormat="1" x14ac:dyDescent="0.25">
      <c r="A24" t="s">
        <v>846</v>
      </c>
      <c r="B24">
        <v>10.72</v>
      </c>
      <c r="C24">
        <v>8.3000000000000007</v>
      </c>
      <c r="D24">
        <v>3.3</v>
      </c>
      <c r="F24">
        <v>70.81</v>
      </c>
      <c r="G24">
        <v>5200</v>
      </c>
      <c r="H24">
        <v>1</v>
      </c>
      <c r="I24">
        <v>23.1</v>
      </c>
      <c r="J24" t="s">
        <v>623</v>
      </c>
      <c r="K24" t="s">
        <v>748</v>
      </c>
      <c r="L24">
        <v>0</v>
      </c>
      <c r="M24" t="s">
        <v>78</v>
      </c>
      <c r="N24"/>
      <c r="O24"/>
      <c r="P24"/>
      <c r="Q24"/>
    </row>
    <row r="25" spans="1:17" s="59" customFormat="1" x14ac:dyDescent="0.25">
      <c r="A25" t="s">
        <v>847</v>
      </c>
      <c r="B25">
        <v>10.5</v>
      </c>
      <c r="C25">
        <v>8</v>
      </c>
      <c r="D25">
        <v>3.05</v>
      </c>
      <c r="F25">
        <v>65</v>
      </c>
      <c r="G25">
        <v>6000</v>
      </c>
      <c r="H25">
        <v>1</v>
      </c>
      <c r="I25">
        <v>20.59</v>
      </c>
      <c r="J25" t="s">
        <v>627</v>
      </c>
      <c r="K25" t="s">
        <v>748</v>
      </c>
      <c r="L25">
        <v>0</v>
      </c>
      <c r="M25" t="s">
        <v>78</v>
      </c>
      <c r="N25"/>
      <c r="O25"/>
      <c r="P25"/>
      <c r="Q25"/>
    </row>
    <row r="26" spans="1:17" s="59" customFormat="1" x14ac:dyDescent="0.25">
      <c r="A26" t="s">
        <v>501</v>
      </c>
      <c r="B26">
        <v>8.85</v>
      </c>
      <c r="C26">
        <v>6.8</v>
      </c>
      <c r="D26">
        <v>2.5499999999999998</v>
      </c>
      <c r="F26">
        <v>32</v>
      </c>
      <c r="G26">
        <v>3200</v>
      </c>
      <c r="H26">
        <v>1</v>
      </c>
      <c r="I26">
        <v>15</v>
      </c>
      <c r="J26" t="s">
        <v>626</v>
      </c>
      <c r="K26" t="s">
        <v>748</v>
      </c>
      <c r="L26">
        <v>0</v>
      </c>
      <c r="M26" t="s">
        <v>78</v>
      </c>
      <c r="N26"/>
      <c r="O26"/>
      <c r="P26"/>
      <c r="Q26"/>
    </row>
    <row r="27" spans="1:17" s="59" customFormat="1" x14ac:dyDescent="0.25">
      <c r="A27" t="s">
        <v>848</v>
      </c>
      <c r="B27">
        <v>5</v>
      </c>
      <c r="C27">
        <v>4.3</v>
      </c>
      <c r="D27">
        <v>1.98</v>
      </c>
      <c r="F27">
        <v>14</v>
      </c>
      <c r="G27">
        <v>500</v>
      </c>
      <c r="H27">
        <v>1</v>
      </c>
      <c r="I27">
        <v>10.71</v>
      </c>
      <c r="J27" t="s">
        <v>626</v>
      </c>
      <c r="K27" t="s">
        <v>748</v>
      </c>
      <c r="L27">
        <v>0</v>
      </c>
      <c r="M27" t="s">
        <v>78</v>
      </c>
      <c r="N27"/>
      <c r="O27"/>
      <c r="P27"/>
      <c r="Q27"/>
    </row>
    <row r="28" spans="1:17" s="59" customFormat="1" x14ac:dyDescent="0.25">
      <c r="A28" t="s">
        <v>849</v>
      </c>
      <c r="B28">
        <v>6.3</v>
      </c>
      <c r="C28">
        <v>5.45</v>
      </c>
      <c r="D28">
        <v>2.48</v>
      </c>
      <c r="F28">
        <v>23.28</v>
      </c>
      <c r="G28">
        <v>800</v>
      </c>
      <c r="H28">
        <v>1</v>
      </c>
      <c r="I28">
        <v>15.08</v>
      </c>
      <c r="J28" t="s">
        <v>626</v>
      </c>
      <c r="K28" t="s">
        <v>748</v>
      </c>
      <c r="L28">
        <v>0</v>
      </c>
      <c r="M28" t="s">
        <v>78</v>
      </c>
      <c r="N28"/>
      <c r="O28"/>
      <c r="P28"/>
      <c r="Q28"/>
    </row>
    <row r="29" spans="1:17" s="59" customFormat="1" x14ac:dyDescent="0.25">
      <c r="A29" t="s">
        <v>850</v>
      </c>
      <c r="B29">
        <v>7</v>
      </c>
      <c r="C29">
        <v>5.45</v>
      </c>
      <c r="D29">
        <v>2.4500000000000002</v>
      </c>
      <c r="F29">
        <v>23</v>
      </c>
      <c r="G29">
        <v>1000</v>
      </c>
      <c r="H29">
        <v>1</v>
      </c>
      <c r="I29">
        <v>14.5</v>
      </c>
      <c r="J29" t="s">
        <v>626</v>
      </c>
      <c r="K29" t="s">
        <v>748</v>
      </c>
      <c r="L29">
        <v>0</v>
      </c>
      <c r="M29" t="s">
        <v>78</v>
      </c>
      <c r="N29"/>
      <c r="O29"/>
      <c r="P29"/>
      <c r="Q29"/>
    </row>
    <row r="30" spans="1:17" s="59" customFormat="1" x14ac:dyDescent="0.25">
      <c r="A30" t="s">
        <v>851</v>
      </c>
      <c r="B30">
        <v>6.8</v>
      </c>
      <c r="C30">
        <v>6</v>
      </c>
      <c r="D30">
        <v>2.48</v>
      </c>
      <c r="F30">
        <v>26.32</v>
      </c>
      <c r="G30">
        <v>1200</v>
      </c>
      <c r="H30">
        <v>1</v>
      </c>
      <c r="I30">
        <v>15.36</v>
      </c>
      <c r="J30" t="s">
        <v>626</v>
      </c>
      <c r="K30" t="s">
        <v>748</v>
      </c>
      <c r="L30">
        <v>0</v>
      </c>
      <c r="M30" t="s">
        <v>78</v>
      </c>
      <c r="N30"/>
      <c r="O30"/>
      <c r="P30"/>
      <c r="Q30"/>
    </row>
    <row r="31" spans="1:17" s="59" customFormat="1" x14ac:dyDescent="0.25">
      <c r="A31" t="s">
        <v>852</v>
      </c>
      <c r="B31">
        <v>8.3000000000000007</v>
      </c>
      <c r="C31">
        <v>7.1</v>
      </c>
      <c r="D31">
        <v>2.8</v>
      </c>
      <c r="F31">
        <v>37</v>
      </c>
      <c r="G31">
        <v>2700</v>
      </c>
      <c r="H31">
        <v>1</v>
      </c>
      <c r="I31">
        <v>16.97</v>
      </c>
      <c r="J31" t="s">
        <v>626</v>
      </c>
      <c r="K31" t="s">
        <v>748</v>
      </c>
      <c r="L31">
        <v>0</v>
      </c>
      <c r="M31" t="s">
        <v>78</v>
      </c>
      <c r="N31"/>
      <c r="O31"/>
      <c r="P31"/>
      <c r="Q31"/>
    </row>
    <row r="32" spans="1:17" s="59" customFormat="1" x14ac:dyDescent="0.25">
      <c r="A32" t="s">
        <v>550</v>
      </c>
      <c r="B32">
        <v>8.6999999999999993</v>
      </c>
      <c r="C32">
        <v>6.6</v>
      </c>
      <c r="D32">
        <v>3.1</v>
      </c>
      <c r="F32">
        <v>52</v>
      </c>
      <c r="G32">
        <v>3100</v>
      </c>
      <c r="H32">
        <v>1</v>
      </c>
      <c r="I32">
        <v>19.100000000000001</v>
      </c>
      <c r="J32" t="s">
        <v>627</v>
      </c>
      <c r="K32" t="s">
        <v>748</v>
      </c>
      <c r="L32">
        <v>0</v>
      </c>
      <c r="M32" t="s">
        <v>78</v>
      </c>
      <c r="N32"/>
      <c r="O32"/>
      <c r="P32"/>
      <c r="Q32"/>
    </row>
    <row r="33" spans="1:17" s="59" customFormat="1" x14ac:dyDescent="0.25">
      <c r="A33" t="s">
        <v>853</v>
      </c>
      <c r="B33">
        <v>7.45</v>
      </c>
      <c r="C33">
        <v>6.23</v>
      </c>
      <c r="D33">
        <v>2.6</v>
      </c>
      <c r="F33">
        <v>36</v>
      </c>
      <c r="G33">
        <v>1900</v>
      </c>
      <c r="H33">
        <v>1</v>
      </c>
      <c r="I33">
        <v>16.61</v>
      </c>
      <c r="J33" t="s">
        <v>626</v>
      </c>
      <c r="K33" t="s">
        <v>748</v>
      </c>
      <c r="L33">
        <v>0</v>
      </c>
      <c r="M33" t="s">
        <v>78</v>
      </c>
      <c r="N33"/>
      <c r="O33"/>
      <c r="P33"/>
      <c r="Q33"/>
    </row>
    <row r="34" spans="1:17" s="59" customFormat="1" x14ac:dyDescent="0.25">
      <c r="A34" t="s">
        <v>854</v>
      </c>
      <c r="B34">
        <v>8.25</v>
      </c>
      <c r="C34">
        <v>7.4</v>
      </c>
      <c r="D34">
        <v>2.5</v>
      </c>
      <c r="F34">
        <v>38</v>
      </c>
      <c r="G34">
        <v>3000</v>
      </c>
      <c r="H34">
        <v>1</v>
      </c>
      <c r="I34">
        <v>17.16</v>
      </c>
      <c r="J34" t="s">
        <v>626</v>
      </c>
      <c r="K34" t="s">
        <v>748</v>
      </c>
      <c r="L34">
        <v>0</v>
      </c>
      <c r="M34" t="s">
        <v>78</v>
      </c>
      <c r="N34"/>
      <c r="O34"/>
      <c r="P34"/>
      <c r="Q34"/>
    </row>
    <row r="35" spans="1:17" s="59" customFormat="1" x14ac:dyDescent="0.25">
      <c r="A35" t="s">
        <v>356</v>
      </c>
      <c r="B35">
        <v>9.09</v>
      </c>
      <c r="C35">
        <v>6.7</v>
      </c>
      <c r="D35">
        <v>2.7</v>
      </c>
      <c r="F35">
        <v>41</v>
      </c>
      <c r="G35">
        <v>3900</v>
      </c>
      <c r="H35">
        <v>1</v>
      </c>
      <c r="I35">
        <v>15.97</v>
      </c>
      <c r="J35" t="s">
        <v>626</v>
      </c>
      <c r="K35" t="s">
        <v>748</v>
      </c>
      <c r="L35">
        <v>0</v>
      </c>
      <c r="M35" t="s">
        <v>78</v>
      </c>
      <c r="N35"/>
      <c r="O35"/>
      <c r="P35"/>
      <c r="Q35"/>
    </row>
    <row r="36" spans="1:17" s="59" customFormat="1" x14ac:dyDescent="0.25">
      <c r="A36" t="s">
        <v>855</v>
      </c>
      <c r="B36">
        <v>9.5</v>
      </c>
      <c r="C36">
        <v>6.75</v>
      </c>
      <c r="D36">
        <v>2.95</v>
      </c>
      <c r="F36">
        <v>49</v>
      </c>
      <c r="G36">
        <v>4400</v>
      </c>
      <c r="H36">
        <v>1</v>
      </c>
      <c r="I36">
        <v>17.21</v>
      </c>
      <c r="J36" t="s">
        <v>626</v>
      </c>
      <c r="K36" t="s">
        <v>748</v>
      </c>
      <c r="L36">
        <v>0</v>
      </c>
      <c r="M36" t="s">
        <v>78</v>
      </c>
      <c r="N36"/>
      <c r="O36"/>
      <c r="P36"/>
      <c r="Q36"/>
    </row>
    <row r="37" spans="1:17" s="59" customFormat="1" x14ac:dyDescent="0.25">
      <c r="A37" t="s">
        <v>856</v>
      </c>
      <c r="B37">
        <v>9.09</v>
      </c>
      <c r="C37">
        <v>6.7</v>
      </c>
      <c r="D37">
        <v>2.7</v>
      </c>
      <c r="F37">
        <v>44.63</v>
      </c>
      <c r="G37">
        <v>3900</v>
      </c>
      <c r="H37">
        <v>1</v>
      </c>
      <c r="I37">
        <v>16.66</v>
      </c>
      <c r="J37" t="s">
        <v>626</v>
      </c>
      <c r="K37" t="s">
        <v>748</v>
      </c>
      <c r="L37">
        <v>0</v>
      </c>
      <c r="M37" t="s">
        <v>78</v>
      </c>
      <c r="N37"/>
      <c r="O37"/>
      <c r="P37"/>
      <c r="Q37"/>
    </row>
    <row r="38" spans="1:17" s="59" customFormat="1" x14ac:dyDescent="0.25">
      <c r="A38" t="s">
        <v>857</v>
      </c>
      <c r="B38">
        <v>9.61</v>
      </c>
      <c r="C38">
        <v>7.3</v>
      </c>
      <c r="D38">
        <v>3</v>
      </c>
      <c r="F38">
        <v>51</v>
      </c>
      <c r="G38">
        <v>3900</v>
      </c>
      <c r="H38">
        <v>1</v>
      </c>
      <c r="I38">
        <v>19.100000000000001</v>
      </c>
      <c r="J38" t="s">
        <v>627</v>
      </c>
      <c r="K38" t="s">
        <v>748</v>
      </c>
      <c r="L38">
        <v>0</v>
      </c>
      <c r="M38" t="s">
        <v>78</v>
      </c>
      <c r="N38"/>
      <c r="O38"/>
      <c r="P38"/>
      <c r="Q38"/>
    </row>
    <row r="39" spans="1:17" s="59" customFormat="1" x14ac:dyDescent="0.25">
      <c r="A39" t="s">
        <v>502</v>
      </c>
      <c r="B39">
        <v>11.95</v>
      </c>
      <c r="C39">
        <v>9.6999999999999993</v>
      </c>
      <c r="D39">
        <v>3.6</v>
      </c>
      <c r="F39">
        <v>66</v>
      </c>
      <c r="G39">
        <v>9700</v>
      </c>
      <c r="H39">
        <v>0.98</v>
      </c>
      <c r="I39">
        <v>20.51</v>
      </c>
      <c r="J39" t="s">
        <v>627</v>
      </c>
      <c r="K39" t="s">
        <v>748</v>
      </c>
      <c r="L39">
        <v>0</v>
      </c>
      <c r="M39" t="s">
        <v>78</v>
      </c>
      <c r="N39"/>
      <c r="O39"/>
      <c r="P39"/>
      <c r="Q39"/>
    </row>
    <row r="40" spans="1:17" s="59" customFormat="1" x14ac:dyDescent="0.25">
      <c r="A40" t="s">
        <v>858</v>
      </c>
      <c r="B40">
        <v>11.95</v>
      </c>
      <c r="C40">
        <v>9.6</v>
      </c>
      <c r="D40">
        <v>3.6</v>
      </c>
      <c r="F40">
        <v>76</v>
      </c>
      <c r="G40">
        <v>9700</v>
      </c>
      <c r="H40">
        <v>1</v>
      </c>
      <c r="I40">
        <v>22.31</v>
      </c>
      <c r="J40" t="s">
        <v>623</v>
      </c>
      <c r="K40" t="s">
        <v>748</v>
      </c>
      <c r="L40">
        <v>0</v>
      </c>
      <c r="M40" t="s">
        <v>78</v>
      </c>
      <c r="N40"/>
      <c r="O40"/>
      <c r="P40"/>
      <c r="Q40"/>
    </row>
    <row r="41" spans="1:17" s="59" customFormat="1" x14ac:dyDescent="0.25">
      <c r="A41" t="s">
        <v>860</v>
      </c>
      <c r="B41">
        <v>8.1999999999999993</v>
      </c>
      <c r="C41">
        <v>7.1</v>
      </c>
      <c r="D41">
        <v>2.5</v>
      </c>
      <c r="F41">
        <v>35</v>
      </c>
      <c r="G41">
        <v>2950</v>
      </c>
      <c r="H41">
        <v>1</v>
      </c>
      <c r="I41">
        <v>16.07</v>
      </c>
      <c r="J41" t="s">
        <v>626</v>
      </c>
      <c r="K41" t="s">
        <v>748</v>
      </c>
      <c r="L41">
        <v>0</v>
      </c>
      <c r="M41" t="s">
        <v>78</v>
      </c>
      <c r="N41"/>
      <c r="O41"/>
      <c r="P41"/>
      <c r="Q41"/>
    </row>
    <row r="42" spans="1:17" s="59" customFormat="1" x14ac:dyDescent="0.25">
      <c r="A42" t="s">
        <v>861</v>
      </c>
      <c r="B42">
        <v>11.4</v>
      </c>
      <c r="C42">
        <v>9.15</v>
      </c>
      <c r="D42">
        <v>3.9</v>
      </c>
      <c r="F42">
        <v>76</v>
      </c>
      <c r="G42">
        <v>8000</v>
      </c>
      <c r="H42">
        <v>1</v>
      </c>
      <c r="I42">
        <v>22.71</v>
      </c>
      <c r="J42" t="s">
        <v>623</v>
      </c>
      <c r="K42" t="s">
        <v>748</v>
      </c>
      <c r="L42">
        <v>0</v>
      </c>
      <c r="M42" t="s">
        <v>78</v>
      </c>
      <c r="N42"/>
      <c r="O42"/>
      <c r="P42"/>
      <c r="Q42"/>
    </row>
    <row r="43" spans="1:17" s="59" customFormat="1" x14ac:dyDescent="0.25">
      <c r="A43" t="s">
        <v>862</v>
      </c>
      <c r="B43">
        <v>10.16</v>
      </c>
      <c r="C43">
        <v>7.31</v>
      </c>
      <c r="D43">
        <v>3.16</v>
      </c>
      <c r="F43">
        <v>55</v>
      </c>
      <c r="G43">
        <v>4800</v>
      </c>
      <c r="H43">
        <v>1</v>
      </c>
      <c r="I43">
        <v>19.04</v>
      </c>
      <c r="J43" t="s">
        <v>627</v>
      </c>
      <c r="K43" t="s">
        <v>748</v>
      </c>
      <c r="L43">
        <v>0</v>
      </c>
      <c r="M43" t="s">
        <v>78</v>
      </c>
      <c r="N43"/>
      <c r="O43"/>
      <c r="P43"/>
      <c r="Q43"/>
    </row>
    <row r="44" spans="1:17" s="59" customFormat="1" x14ac:dyDescent="0.25">
      <c r="A44" t="s">
        <v>863</v>
      </c>
      <c r="B44">
        <v>8.5</v>
      </c>
      <c r="C44">
        <v>7.3</v>
      </c>
      <c r="D44">
        <v>2.9</v>
      </c>
      <c r="F44">
        <v>47</v>
      </c>
      <c r="G44">
        <v>4000</v>
      </c>
      <c r="H44">
        <v>1</v>
      </c>
      <c r="I44">
        <v>17.41</v>
      </c>
      <c r="J44" t="s">
        <v>626</v>
      </c>
      <c r="K44" t="s">
        <v>748</v>
      </c>
      <c r="L44">
        <v>0</v>
      </c>
      <c r="M44" t="s">
        <v>78</v>
      </c>
      <c r="N44"/>
      <c r="O44"/>
      <c r="P44"/>
      <c r="Q44"/>
    </row>
    <row r="45" spans="1:17" s="59" customFormat="1" x14ac:dyDescent="0.25">
      <c r="A45" t="s">
        <v>864</v>
      </c>
      <c r="B45">
        <v>10.88</v>
      </c>
      <c r="C45">
        <v>7.62</v>
      </c>
      <c r="D45">
        <v>3.18</v>
      </c>
      <c r="F45">
        <v>56</v>
      </c>
      <c r="G45">
        <v>5600</v>
      </c>
      <c r="H45">
        <v>1</v>
      </c>
      <c r="I45">
        <v>19.23</v>
      </c>
      <c r="J45" t="s">
        <v>627</v>
      </c>
      <c r="K45" t="s">
        <v>748</v>
      </c>
      <c r="L45">
        <v>0</v>
      </c>
      <c r="M45" t="s">
        <v>78</v>
      </c>
      <c r="N45"/>
      <c r="O45"/>
      <c r="P45"/>
      <c r="Q45"/>
    </row>
    <row r="46" spans="1:17" s="59" customFormat="1" x14ac:dyDescent="0.25">
      <c r="A46" t="s">
        <v>865</v>
      </c>
      <c r="B46">
        <v>10.88</v>
      </c>
      <c r="C46">
        <v>7.78</v>
      </c>
      <c r="D46">
        <v>3.15</v>
      </c>
      <c r="F46">
        <v>63</v>
      </c>
      <c r="G46">
        <v>6200</v>
      </c>
      <c r="H46">
        <v>1</v>
      </c>
      <c r="I46">
        <v>19.989999999999998</v>
      </c>
      <c r="J46" t="s">
        <v>627</v>
      </c>
      <c r="K46" t="s">
        <v>748</v>
      </c>
      <c r="L46">
        <v>0</v>
      </c>
      <c r="M46" t="s">
        <v>78</v>
      </c>
      <c r="N46"/>
      <c r="O46"/>
      <c r="P46"/>
      <c r="Q46"/>
    </row>
    <row r="47" spans="1:17" s="59" customFormat="1" x14ac:dyDescent="0.25">
      <c r="A47" t="s">
        <v>866</v>
      </c>
      <c r="B47">
        <v>13.5</v>
      </c>
      <c r="C47">
        <v>10</v>
      </c>
      <c r="D47">
        <v>4.0999999999999996</v>
      </c>
      <c r="F47">
        <v>96</v>
      </c>
      <c r="G47">
        <v>12500</v>
      </c>
      <c r="H47">
        <v>1</v>
      </c>
      <c r="I47">
        <v>24.75</v>
      </c>
      <c r="J47" t="s">
        <v>623</v>
      </c>
      <c r="K47" t="s">
        <v>748</v>
      </c>
      <c r="L47">
        <v>0</v>
      </c>
      <c r="M47" t="s">
        <v>78</v>
      </c>
      <c r="N47"/>
      <c r="O47"/>
      <c r="P47"/>
      <c r="Q47"/>
    </row>
    <row r="48" spans="1:17" s="59" customFormat="1" x14ac:dyDescent="0.25">
      <c r="A48" t="s">
        <v>867</v>
      </c>
      <c r="B48">
        <v>9.9499999999999993</v>
      </c>
      <c r="C48">
        <v>8</v>
      </c>
      <c r="D48">
        <v>2.4</v>
      </c>
      <c r="F48">
        <v>55</v>
      </c>
      <c r="G48">
        <v>2800</v>
      </c>
      <c r="H48">
        <v>1</v>
      </c>
      <c r="I48">
        <v>24.17</v>
      </c>
      <c r="J48" t="s">
        <v>623</v>
      </c>
      <c r="K48" t="s">
        <v>748</v>
      </c>
      <c r="L48">
        <v>0</v>
      </c>
      <c r="M48" t="s">
        <v>78</v>
      </c>
      <c r="N48"/>
      <c r="O48"/>
      <c r="P48"/>
      <c r="Q48"/>
    </row>
    <row r="49" spans="1:17" s="59" customFormat="1" x14ac:dyDescent="0.25">
      <c r="A49" t="s">
        <v>868</v>
      </c>
      <c r="B49">
        <v>12.6</v>
      </c>
      <c r="C49">
        <v>11.5</v>
      </c>
      <c r="D49">
        <v>3.25</v>
      </c>
      <c r="F49">
        <v>70</v>
      </c>
      <c r="G49">
        <v>6000</v>
      </c>
      <c r="H49">
        <v>1</v>
      </c>
      <c r="I49">
        <v>29.23</v>
      </c>
      <c r="J49" t="s">
        <v>624</v>
      </c>
      <c r="K49" t="s">
        <v>748</v>
      </c>
      <c r="L49">
        <v>0</v>
      </c>
      <c r="M49" t="s">
        <v>78</v>
      </c>
      <c r="N49"/>
      <c r="O49"/>
      <c r="P49"/>
      <c r="Q49"/>
    </row>
    <row r="50" spans="1:17" s="59" customFormat="1" x14ac:dyDescent="0.25">
      <c r="A50" t="s">
        <v>869</v>
      </c>
      <c r="B50">
        <v>9.9</v>
      </c>
      <c r="C50">
        <v>8.23</v>
      </c>
      <c r="D50">
        <v>3.42</v>
      </c>
      <c r="F50">
        <v>61</v>
      </c>
      <c r="G50">
        <v>3600</v>
      </c>
      <c r="H50">
        <v>0.96</v>
      </c>
      <c r="I50">
        <v>22.32</v>
      </c>
      <c r="J50" t="s">
        <v>623</v>
      </c>
      <c r="K50" t="s">
        <v>748</v>
      </c>
      <c r="L50">
        <v>0</v>
      </c>
      <c r="M50" t="s">
        <v>78</v>
      </c>
      <c r="N50"/>
      <c r="O50"/>
      <c r="P50"/>
      <c r="Q50"/>
    </row>
    <row r="51" spans="1:17" s="59" customFormat="1" x14ac:dyDescent="0.25">
      <c r="A51" t="s">
        <v>870</v>
      </c>
      <c r="B51">
        <v>8.2799999999999994</v>
      </c>
      <c r="C51">
        <v>7.25</v>
      </c>
      <c r="D51">
        <v>2.97</v>
      </c>
      <c r="F51">
        <v>41</v>
      </c>
      <c r="G51">
        <v>2875</v>
      </c>
      <c r="H51">
        <v>1</v>
      </c>
      <c r="I51">
        <v>17.79</v>
      </c>
      <c r="J51" t="s">
        <v>626</v>
      </c>
      <c r="K51" t="s">
        <v>748</v>
      </c>
      <c r="L51">
        <v>0</v>
      </c>
      <c r="M51" t="s">
        <v>78</v>
      </c>
      <c r="N51"/>
      <c r="O51"/>
      <c r="P51"/>
      <c r="Q51"/>
    </row>
    <row r="52" spans="1:17" s="59" customFormat="1" x14ac:dyDescent="0.25">
      <c r="A52" t="s">
        <v>871</v>
      </c>
      <c r="B52">
        <v>5.22</v>
      </c>
      <c r="C52">
        <v>5.04</v>
      </c>
      <c r="D52">
        <v>2.2999999999999998</v>
      </c>
      <c r="F52">
        <v>14</v>
      </c>
      <c r="G52">
        <v>500</v>
      </c>
      <c r="H52">
        <v>1</v>
      </c>
      <c r="I52">
        <v>11.99</v>
      </c>
      <c r="J52" t="s">
        <v>626</v>
      </c>
      <c r="K52" t="s">
        <v>748</v>
      </c>
      <c r="L52">
        <v>0</v>
      </c>
      <c r="M52" t="s">
        <v>78</v>
      </c>
      <c r="N52"/>
      <c r="O52"/>
      <c r="P52"/>
      <c r="Q52"/>
    </row>
    <row r="53" spans="1:17" s="59" customFormat="1" x14ac:dyDescent="0.25">
      <c r="A53" t="s">
        <v>872</v>
      </c>
      <c r="B53">
        <v>8.56</v>
      </c>
      <c r="C53">
        <v>7.45</v>
      </c>
      <c r="D53">
        <v>3.15</v>
      </c>
      <c r="F53">
        <v>46</v>
      </c>
      <c r="G53">
        <v>2800</v>
      </c>
      <c r="H53">
        <v>1</v>
      </c>
      <c r="I53">
        <v>19.59</v>
      </c>
      <c r="J53" t="s">
        <v>627</v>
      </c>
      <c r="K53" t="s">
        <v>748</v>
      </c>
      <c r="L53">
        <v>0</v>
      </c>
      <c r="M53" t="s">
        <v>78</v>
      </c>
      <c r="N53"/>
      <c r="O53"/>
      <c r="P53"/>
      <c r="Q53"/>
    </row>
    <row r="54" spans="1:17" s="59" customFormat="1" x14ac:dyDescent="0.25">
      <c r="A54" t="s">
        <v>1847</v>
      </c>
      <c r="B54">
        <v>9.6</v>
      </c>
      <c r="C54">
        <v>8</v>
      </c>
      <c r="D54">
        <v>3.2</v>
      </c>
      <c r="F54">
        <v>55</v>
      </c>
      <c r="G54">
        <v>4200</v>
      </c>
      <c r="H54">
        <v>1.07</v>
      </c>
      <c r="I54">
        <v>21.88</v>
      </c>
      <c r="J54" t="s">
        <v>627</v>
      </c>
      <c r="K54" t="s">
        <v>748</v>
      </c>
      <c r="L54">
        <v>0</v>
      </c>
      <c r="M54" t="s">
        <v>78</v>
      </c>
      <c r="N54"/>
      <c r="O54"/>
      <c r="P54"/>
      <c r="Q54"/>
    </row>
    <row r="55" spans="1:17" s="59" customFormat="1" x14ac:dyDescent="0.25">
      <c r="A55" t="s">
        <v>873</v>
      </c>
      <c r="B55">
        <v>11.45</v>
      </c>
      <c r="C55">
        <v>9.6999999999999993</v>
      </c>
      <c r="D55">
        <v>3.5</v>
      </c>
      <c r="F55">
        <v>82</v>
      </c>
      <c r="G55">
        <v>7100</v>
      </c>
      <c r="H55">
        <v>1.07</v>
      </c>
      <c r="I55">
        <v>27.15</v>
      </c>
      <c r="J55" t="s">
        <v>625</v>
      </c>
      <c r="K55" t="s">
        <v>748</v>
      </c>
      <c r="L55">
        <v>0</v>
      </c>
      <c r="M55" t="s">
        <v>78</v>
      </c>
      <c r="N55"/>
      <c r="O55"/>
      <c r="P55"/>
      <c r="Q55"/>
    </row>
    <row r="56" spans="1:17" s="59" customFormat="1" x14ac:dyDescent="0.25">
      <c r="A56" t="s">
        <v>874</v>
      </c>
      <c r="B56">
        <v>11.45</v>
      </c>
      <c r="C56">
        <v>9.6999999999999993</v>
      </c>
      <c r="D56">
        <v>3.5</v>
      </c>
      <c r="F56">
        <v>81.91</v>
      </c>
      <c r="G56">
        <v>7100</v>
      </c>
      <c r="H56">
        <v>1.02</v>
      </c>
      <c r="I56">
        <v>25.87</v>
      </c>
      <c r="J56" t="s">
        <v>625</v>
      </c>
      <c r="K56" t="s">
        <v>748</v>
      </c>
      <c r="L56">
        <v>0</v>
      </c>
      <c r="M56" t="s">
        <v>78</v>
      </c>
      <c r="N56"/>
      <c r="O56"/>
      <c r="P56"/>
      <c r="Q56"/>
    </row>
    <row r="57" spans="1:17" s="59" customFormat="1" x14ac:dyDescent="0.25">
      <c r="A57" t="s">
        <v>875</v>
      </c>
      <c r="B57">
        <v>11.45</v>
      </c>
      <c r="C57">
        <v>9.6999999999999993</v>
      </c>
      <c r="D57">
        <v>3.5</v>
      </c>
      <c r="F57">
        <v>81.91</v>
      </c>
      <c r="G57">
        <v>7100</v>
      </c>
      <c r="H57">
        <v>1.01</v>
      </c>
      <c r="I57">
        <v>25.61</v>
      </c>
      <c r="J57" t="s">
        <v>625</v>
      </c>
      <c r="K57" t="s">
        <v>748</v>
      </c>
      <c r="L57">
        <v>0</v>
      </c>
      <c r="M57" t="s">
        <v>78</v>
      </c>
      <c r="N57"/>
      <c r="O57"/>
      <c r="P57"/>
      <c r="Q57"/>
    </row>
    <row r="58" spans="1:17" s="59" customFormat="1" x14ac:dyDescent="0.25">
      <c r="A58" t="s">
        <v>876</v>
      </c>
      <c r="B58">
        <v>8.01</v>
      </c>
      <c r="C58">
        <v>6.65</v>
      </c>
      <c r="D58">
        <v>2.68</v>
      </c>
      <c r="F58">
        <v>35</v>
      </c>
      <c r="G58">
        <v>1900</v>
      </c>
      <c r="H58">
        <v>1</v>
      </c>
      <c r="I58">
        <v>17.399999999999999</v>
      </c>
      <c r="J58" t="s">
        <v>626</v>
      </c>
      <c r="K58" t="s">
        <v>748</v>
      </c>
      <c r="L58">
        <v>0</v>
      </c>
      <c r="M58" t="s">
        <v>78</v>
      </c>
      <c r="N58"/>
      <c r="O58"/>
      <c r="P58"/>
      <c r="Q58"/>
    </row>
    <row r="59" spans="1:17" s="59" customFormat="1" x14ac:dyDescent="0.25">
      <c r="A59" t="s">
        <v>877</v>
      </c>
      <c r="B59">
        <v>9</v>
      </c>
      <c r="C59">
        <v>6.7</v>
      </c>
      <c r="D59">
        <v>3</v>
      </c>
      <c r="F59">
        <v>53.34</v>
      </c>
      <c r="G59">
        <v>3300</v>
      </c>
      <c r="H59">
        <v>1</v>
      </c>
      <c r="I59">
        <v>19.21</v>
      </c>
      <c r="J59" t="s">
        <v>627</v>
      </c>
      <c r="K59" t="s">
        <v>748</v>
      </c>
      <c r="L59">
        <v>0</v>
      </c>
      <c r="M59" t="s">
        <v>78</v>
      </c>
      <c r="N59"/>
      <c r="O59"/>
      <c r="P59"/>
      <c r="Q59"/>
    </row>
    <row r="60" spans="1:17" s="59" customFormat="1" x14ac:dyDescent="0.25">
      <c r="A60" t="s">
        <v>878</v>
      </c>
      <c r="B60">
        <v>9.25</v>
      </c>
      <c r="C60">
        <v>6.7</v>
      </c>
      <c r="D60">
        <v>3</v>
      </c>
      <c r="F60">
        <v>48.32</v>
      </c>
      <c r="G60">
        <v>3300</v>
      </c>
      <c r="H60">
        <v>1</v>
      </c>
      <c r="I60">
        <v>18.45</v>
      </c>
      <c r="J60" t="s">
        <v>627</v>
      </c>
      <c r="K60" t="s">
        <v>748</v>
      </c>
      <c r="L60">
        <v>0</v>
      </c>
      <c r="M60" t="s">
        <v>78</v>
      </c>
      <c r="N60"/>
      <c r="O60"/>
      <c r="P60"/>
      <c r="Q60"/>
    </row>
    <row r="61" spans="1:17" s="59" customFormat="1" x14ac:dyDescent="0.25">
      <c r="A61" t="s">
        <v>879</v>
      </c>
      <c r="B61">
        <v>9.25</v>
      </c>
      <c r="C61">
        <v>6.7</v>
      </c>
      <c r="D61">
        <v>3</v>
      </c>
      <c r="F61">
        <v>49.34</v>
      </c>
      <c r="G61">
        <v>3300</v>
      </c>
      <c r="H61">
        <v>1</v>
      </c>
      <c r="I61">
        <v>18.64</v>
      </c>
      <c r="J61" t="s">
        <v>627</v>
      </c>
      <c r="K61" t="s">
        <v>748</v>
      </c>
      <c r="L61">
        <v>0</v>
      </c>
      <c r="M61" t="s">
        <v>78</v>
      </c>
      <c r="N61"/>
      <c r="O61"/>
      <c r="P61"/>
      <c r="Q61"/>
    </row>
    <row r="62" spans="1:17" s="59" customFormat="1" x14ac:dyDescent="0.25">
      <c r="A62" t="s">
        <v>880</v>
      </c>
      <c r="B62">
        <v>9.25</v>
      </c>
      <c r="C62">
        <v>6.7</v>
      </c>
      <c r="D62">
        <v>3</v>
      </c>
      <c r="F62">
        <v>48.32</v>
      </c>
      <c r="G62">
        <v>3300</v>
      </c>
      <c r="H62">
        <v>1</v>
      </c>
      <c r="I62">
        <v>18.45</v>
      </c>
      <c r="J62" t="s">
        <v>627</v>
      </c>
      <c r="K62" t="s">
        <v>748</v>
      </c>
      <c r="L62">
        <v>0</v>
      </c>
      <c r="M62" t="s">
        <v>78</v>
      </c>
      <c r="N62"/>
      <c r="O62"/>
      <c r="P62"/>
      <c r="Q62"/>
    </row>
    <row r="63" spans="1:17" s="59" customFormat="1" x14ac:dyDescent="0.25">
      <c r="A63" t="s">
        <v>881</v>
      </c>
      <c r="B63">
        <v>9</v>
      </c>
      <c r="C63">
        <v>6.7</v>
      </c>
      <c r="D63">
        <v>3</v>
      </c>
      <c r="F63">
        <v>49.95</v>
      </c>
      <c r="G63">
        <v>3300</v>
      </c>
      <c r="H63">
        <v>0.99</v>
      </c>
      <c r="I63">
        <v>18.399999999999999</v>
      </c>
      <c r="J63" t="s">
        <v>627</v>
      </c>
      <c r="K63" t="s">
        <v>748</v>
      </c>
      <c r="L63">
        <v>0</v>
      </c>
      <c r="M63" t="s">
        <v>78</v>
      </c>
      <c r="N63"/>
      <c r="O63"/>
      <c r="P63"/>
      <c r="Q63"/>
    </row>
    <row r="64" spans="1:17" s="59" customFormat="1" x14ac:dyDescent="0.25">
      <c r="A64" t="s">
        <v>551</v>
      </c>
      <c r="B64">
        <v>5.49</v>
      </c>
      <c r="C64">
        <v>4.87</v>
      </c>
      <c r="D64">
        <v>2.13</v>
      </c>
      <c r="F64">
        <v>15</v>
      </c>
      <c r="G64">
        <v>699</v>
      </c>
      <c r="H64">
        <v>1</v>
      </c>
      <c r="I64">
        <v>11.16</v>
      </c>
      <c r="J64" t="s">
        <v>626</v>
      </c>
      <c r="K64" t="s">
        <v>748</v>
      </c>
      <c r="L64">
        <v>0</v>
      </c>
      <c r="M64" t="s">
        <v>78</v>
      </c>
      <c r="N64"/>
      <c r="O64"/>
      <c r="P64"/>
      <c r="Q64"/>
    </row>
    <row r="65" spans="1:17" s="59" customFormat="1" x14ac:dyDescent="0.25">
      <c r="A65" t="s">
        <v>882</v>
      </c>
      <c r="B65">
        <v>10.6</v>
      </c>
      <c r="C65">
        <v>8.4</v>
      </c>
      <c r="D65">
        <v>2.9</v>
      </c>
      <c r="F65">
        <v>63</v>
      </c>
      <c r="G65">
        <v>4100</v>
      </c>
      <c r="H65">
        <v>1.03</v>
      </c>
      <c r="I65">
        <v>24.44</v>
      </c>
      <c r="J65" t="s">
        <v>623</v>
      </c>
      <c r="K65" t="s">
        <v>748</v>
      </c>
      <c r="L65">
        <v>0</v>
      </c>
      <c r="M65" t="s">
        <v>78</v>
      </c>
      <c r="N65"/>
      <c r="O65"/>
      <c r="P65"/>
      <c r="Q65"/>
    </row>
    <row r="66" spans="1:17" s="59" customFormat="1" x14ac:dyDescent="0.25">
      <c r="A66" t="s">
        <v>1848</v>
      </c>
      <c r="B66">
        <v>6.76</v>
      </c>
      <c r="C66">
        <v>5.96</v>
      </c>
      <c r="D66">
        <v>2.41</v>
      </c>
      <c r="F66">
        <v>26</v>
      </c>
      <c r="G66">
        <v>1751</v>
      </c>
      <c r="H66">
        <v>1</v>
      </c>
      <c r="I66">
        <v>13.6</v>
      </c>
      <c r="J66" t="s">
        <v>626</v>
      </c>
      <c r="K66" t="s">
        <v>748</v>
      </c>
      <c r="L66">
        <v>0</v>
      </c>
      <c r="M66" t="s">
        <v>78</v>
      </c>
      <c r="N66"/>
      <c r="O66"/>
      <c r="P66"/>
      <c r="Q66"/>
    </row>
    <row r="67" spans="1:17" s="59" customFormat="1" x14ac:dyDescent="0.25">
      <c r="A67" t="s">
        <v>883</v>
      </c>
      <c r="B67">
        <v>8.49</v>
      </c>
      <c r="C67">
        <v>7.59</v>
      </c>
      <c r="D67">
        <v>2.59</v>
      </c>
      <c r="F67">
        <v>37</v>
      </c>
      <c r="G67">
        <v>3593</v>
      </c>
      <c r="H67">
        <v>1</v>
      </c>
      <c r="I67">
        <v>16.420000000000002</v>
      </c>
      <c r="J67" t="s">
        <v>626</v>
      </c>
      <c r="K67" t="s">
        <v>748</v>
      </c>
      <c r="L67">
        <v>0</v>
      </c>
      <c r="M67" t="s">
        <v>78</v>
      </c>
      <c r="N67"/>
      <c r="O67"/>
      <c r="P67"/>
      <c r="Q67"/>
    </row>
    <row r="68" spans="1:17" s="59" customFormat="1" x14ac:dyDescent="0.25">
      <c r="A68" t="s">
        <v>1849</v>
      </c>
      <c r="B68">
        <v>9.1999999999999993</v>
      </c>
      <c r="C68">
        <v>7.9</v>
      </c>
      <c r="D68">
        <v>3.2</v>
      </c>
      <c r="F68">
        <v>51</v>
      </c>
      <c r="G68">
        <v>3400</v>
      </c>
      <c r="H68">
        <v>1</v>
      </c>
      <c r="I68">
        <v>20.56</v>
      </c>
      <c r="J68" t="s">
        <v>627</v>
      </c>
      <c r="K68" t="s">
        <v>748</v>
      </c>
      <c r="L68">
        <v>0</v>
      </c>
      <c r="M68" t="s">
        <v>78</v>
      </c>
      <c r="N68"/>
      <c r="O68"/>
      <c r="P68"/>
      <c r="Q68"/>
    </row>
    <row r="69" spans="1:17" s="59" customFormat="1" x14ac:dyDescent="0.25">
      <c r="A69" t="s">
        <v>884</v>
      </c>
      <c r="B69">
        <v>9.33</v>
      </c>
      <c r="C69">
        <v>7.04</v>
      </c>
      <c r="D69">
        <v>2.78</v>
      </c>
      <c r="F69">
        <v>38</v>
      </c>
      <c r="G69">
        <v>3800</v>
      </c>
      <c r="H69">
        <v>1</v>
      </c>
      <c r="I69">
        <v>16.100000000000001</v>
      </c>
      <c r="J69" t="s">
        <v>626</v>
      </c>
      <c r="K69" t="s">
        <v>748</v>
      </c>
      <c r="L69">
        <v>0</v>
      </c>
      <c r="M69" t="s">
        <v>78</v>
      </c>
      <c r="N69"/>
      <c r="O69"/>
      <c r="P69"/>
      <c r="Q69"/>
    </row>
    <row r="70" spans="1:17" s="59" customFormat="1" x14ac:dyDescent="0.25">
      <c r="A70" t="s">
        <v>885</v>
      </c>
      <c r="B70">
        <v>6.2</v>
      </c>
      <c r="C70">
        <v>5.5</v>
      </c>
      <c r="D70">
        <v>2.42</v>
      </c>
      <c r="F70">
        <v>22</v>
      </c>
      <c r="G70">
        <v>800</v>
      </c>
      <c r="H70">
        <v>1.02</v>
      </c>
      <c r="I70">
        <v>14.87</v>
      </c>
      <c r="J70" t="s">
        <v>626</v>
      </c>
      <c r="K70" t="s">
        <v>748</v>
      </c>
      <c r="L70">
        <v>0</v>
      </c>
      <c r="M70" t="s">
        <v>78</v>
      </c>
      <c r="N70"/>
      <c r="O70"/>
      <c r="P70"/>
      <c r="Q70"/>
    </row>
    <row r="71" spans="1:17" s="59" customFormat="1" x14ac:dyDescent="0.25">
      <c r="A71" t="s">
        <v>886</v>
      </c>
      <c r="B71">
        <v>11.3</v>
      </c>
      <c r="C71">
        <v>8.8000000000000007</v>
      </c>
      <c r="D71">
        <v>3.66</v>
      </c>
      <c r="F71">
        <v>85</v>
      </c>
      <c r="G71">
        <v>6950</v>
      </c>
      <c r="H71">
        <v>1.03</v>
      </c>
      <c r="I71">
        <v>25.13</v>
      </c>
      <c r="J71" t="s">
        <v>625</v>
      </c>
      <c r="K71" t="s">
        <v>748</v>
      </c>
      <c r="L71">
        <v>0</v>
      </c>
      <c r="M71" t="s">
        <v>78</v>
      </c>
      <c r="N71"/>
      <c r="O71"/>
      <c r="P71"/>
      <c r="Q71"/>
    </row>
    <row r="72" spans="1:17" s="59" customFormat="1" x14ac:dyDescent="0.25">
      <c r="A72" t="s">
        <v>887</v>
      </c>
      <c r="B72">
        <v>12</v>
      </c>
      <c r="C72">
        <v>9.9700000000000006</v>
      </c>
      <c r="D72">
        <v>3.88</v>
      </c>
      <c r="F72">
        <v>97</v>
      </c>
      <c r="G72">
        <v>6800</v>
      </c>
      <c r="H72">
        <v>1.04</v>
      </c>
      <c r="I72">
        <v>29.99</v>
      </c>
      <c r="J72" t="s">
        <v>624</v>
      </c>
      <c r="K72" t="s">
        <v>748</v>
      </c>
      <c r="L72">
        <v>0</v>
      </c>
      <c r="M72" t="s">
        <v>78</v>
      </c>
      <c r="N72"/>
      <c r="O72"/>
      <c r="P72"/>
      <c r="Q72"/>
    </row>
    <row r="73" spans="1:17" s="59" customFormat="1" x14ac:dyDescent="0.25">
      <c r="A73" t="s">
        <v>654</v>
      </c>
      <c r="B73">
        <v>12.97</v>
      </c>
      <c r="C73">
        <v>10.65</v>
      </c>
      <c r="D73">
        <v>3.85</v>
      </c>
      <c r="F73">
        <v>110</v>
      </c>
      <c r="G73">
        <v>8960</v>
      </c>
      <c r="H73">
        <v>1.08</v>
      </c>
      <c r="I73">
        <v>32.619999999999997</v>
      </c>
      <c r="J73" t="s">
        <v>628</v>
      </c>
      <c r="K73" t="s">
        <v>748</v>
      </c>
      <c r="L73">
        <v>0</v>
      </c>
      <c r="M73" t="s">
        <v>78</v>
      </c>
      <c r="N73"/>
      <c r="O73"/>
      <c r="P73"/>
      <c r="Q73"/>
    </row>
    <row r="74" spans="1:17" s="59" customFormat="1" x14ac:dyDescent="0.25">
      <c r="A74" t="s">
        <v>888</v>
      </c>
      <c r="B74">
        <v>13.25</v>
      </c>
      <c r="C74">
        <v>10.9</v>
      </c>
      <c r="D74">
        <v>4.25</v>
      </c>
      <c r="F74">
        <v>110</v>
      </c>
      <c r="G74">
        <v>8960</v>
      </c>
      <c r="H74">
        <v>1.05</v>
      </c>
      <c r="I74">
        <v>32.29</v>
      </c>
      <c r="J74" t="s">
        <v>628</v>
      </c>
      <c r="K74" t="s">
        <v>748</v>
      </c>
      <c r="L74">
        <v>0</v>
      </c>
      <c r="M74" t="s">
        <v>78</v>
      </c>
      <c r="N74"/>
      <c r="O74"/>
      <c r="P74"/>
      <c r="Q74"/>
    </row>
    <row r="75" spans="1:17" s="59" customFormat="1" x14ac:dyDescent="0.25">
      <c r="A75" t="s">
        <v>889</v>
      </c>
      <c r="B75">
        <v>12.4</v>
      </c>
      <c r="C75">
        <v>10</v>
      </c>
      <c r="D75">
        <v>3.4</v>
      </c>
      <c r="F75">
        <v>80</v>
      </c>
      <c r="G75">
        <v>5200</v>
      </c>
      <c r="H75">
        <v>1.05</v>
      </c>
      <c r="I75">
        <v>30.62</v>
      </c>
      <c r="J75" t="s">
        <v>624</v>
      </c>
      <c r="K75" t="s">
        <v>748</v>
      </c>
      <c r="L75">
        <v>0</v>
      </c>
      <c r="M75" t="s">
        <v>78</v>
      </c>
      <c r="N75"/>
      <c r="O75"/>
      <c r="P75"/>
      <c r="Q75"/>
    </row>
    <row r="76" spans="1:17" s="59" customFormat="1" x14ac:dyDescent="0.25">
      <c r="A76" t="s">
        <v>890</v>
      </c>
      <c r="B76">
        <v>13.7</v>
      </c>
      <c r="C76">
        <v>12.8</v>
      </c>
      <c r="D76">
        <v>3.8</v>
      </c>
      <c r="F76">
        <v>96</v>
      </c>
      <c r="G76">
        <v>7037</v>
      </c>
      <c r="H76">
        <v>1</v>
      </c>
      <c r="I76">
        <v>35.36</v>
      </c>
      <c r="J76" t="s">
        <v>628</v>
      </c>
      <c r="K76" t="s">
        <v>748</v>
      </c>
      <c r="L76">
        <v>0</v>
      </c>
      <c r="M76" t="s">
        <v>78</v>
      </c>
      <c r="N76"/>
      <c r="O76"/>
      <c r="P76"/>
      <c r="Q76"/>
    </row>
    <row r="77" spans="1:17" s="59" customFormat="1" x14ac:dyDescent="0.25">
      <c r="A77" t="s">
        <v>891</v>
      </c>
      <c r="B77">
        <v>13.7</v>
      </c>
      <c r="C77">
        <v>12.8</v>
      </c>
      <c r="D77">
        <v>3.8</v>
      </c>
      <c r="F77">
        <v>96</v>
      </c>
      <c r="G77">
        <v>7037</v>
      </c>
      <c r="H77">
        <v>1</v>
      </c>
      <c r="I77">
        <v>35.36</v>
      </c>
      <c r="J77" t="s">
        <v>628</v>
      </c>
      <c r="K77" t="s">
        <v>748</v>
      </c>
      <c r="L77">
        <v>0</v>
      </c>
      <c r="M77" t="s">
        <v>78</v>
      </c>
      <c r="N77"/>
      <c r="O77"/>
      <c r="P77"/>
      <c r="Q77"/>
    </row>
    <row r="78" spans="1:17" s="59" customFormat="1" x14ac:dyDescent="0.25">
      <c r="A78" t="s">
        <v>503</v>
      </c>
      <c r="B78">
        <v>9.4499999999999993</v>
      </c>
      <c r="C78">
        <v>9</v>
      </c>
      <c r="D78">
        <v>3.29</v>
      </c>
      <c r="F78">
        <v>54</v>
      </c>
      <c r="G78">
        <v>4400</v>
      </c>
      <c r="H78">
        <v>1</v>
      </c>
      <c r="I78">
        <v>21.33</v>
      </c>
      <c r="J78" t="s">
        <v>627</v>
      </c>
      <c r="K78" t="s">
        <v>748</v>
      </c>
      <c r="L78">
        <v>0</v>
      </c>
      <c r="M78" t="s">
        <v>78</v>
      </c>
      <c r="N78"/>
      <c r="O78"/>
      <c r="P78"/>
      <c r="Q78"/>
    </row>
    <row r="79" spans="1:17" s="59" customFormat="1" x14ac:dyDescent="0.25">
      <c r="A79" t="s">
        <v>552</v>
      </c>
      <c r="B79">
        <v>9.76</v>
      </c>
      <c r="C79">
        <v>9</v>
      </c>
      <c r="D79">
        <v>3.38</v>
      </c>
      <c r="F79">
        <v>54</v>
      </c>
      <c r="G79">
        <v>4400</v>
      </c>
      <c r="H79">
        <v>1</v>
      </c>
      <c r="I79">
        <v>21.56</v>
      </c>
      <c r="J79" t="s">
        <v>627</v>
      </c>
      <c r="K79" t="s">
        <v>748</v>
      </c>
      <c r="L79">
        <v>0</v>
      </c>
      <c r="M79" t="s">
        <v>78</v>
      </c>
      <c r="N79"/>
      <c r="O79"/>
      <c r="P79"/>
      <c r="Q79"/>
    </row>
    <row r="80" spans="1:17" s="59" customFormat="1" x14ac:dyDescent="0.25">
      <c r="A80" t="s">
        <v>1850</v>
      </c>
      <c r="B80">
        <v>9.9</v>
      </c>
      <c r="C80">
        <v>8.5</v>
      </c>
      <c r="D80">
        <v>3.35</v>
      </c>
      <c r="F80">
        <v>59.76</v>
      </c>
      <c r="G80">
        <v>3750</v>
      </c>
      <c r="H80">
        <v>1</v>
      </c>
      <c r="I80">
        <v>23.12</v>
      </c>
      <c r="J80" t="s">
        <v>623</v>
      </c>
      <c r="K80" t="s">
        <v>748</v>
      </c>
      <c r="L80">
        <v>0</v>
      </c>
      <c r="M80" t="s">
        <v>78</v>
      </c>
      <c r="N80"/>
      <c r="O80"/>
      <c r="P80"/>
      <c r="Q80"/>
    </row>
    <row r="81" spans="1:17" s="59" customFormat="1" x14ac:dyDescent="0.25">
      <c r="A81" t="s">
        <v>1851</v>
      </c>
      <c r="B81">
        <v>9.9</v>
      </c>
      <c r="C81">
        <v>8.5</v>
      </c>
      <c r="D81">
        <v>3.35</v>
      </c>
      <c r="F81">
        <v>59.76</v>
      </c>
      <c r="G81">
        <v>3750</v>
      </c>
      <c r="H81">
        <v>1</v>
      </c>
      <c r="I81">
        <v>23.12</v>
      </c>
      <c r="J81" t="s">
        <v>623</v>
      </c>
      <c r="K81" t="s">
        <v>748</v>
      </c>
      <c r="L81">
        <v>0</v>
      </c>
      <c r="M81" t="s">
        <v>78</v>
      </c>
      <c r="N81"/>
      <c r="O81"/>
      <c r="P81"/>
      <c r="Q81"/>
    </row>
    <row r="82" spans="1:17" s="59" customFormat="1" x14ac:dyDescent="0.25">
      <c r="A82" t="s">
        <v>357</v>
      </c>
      <c r="B82">
        <v>10.8</v>
      </c>
      <c r="C82">
        <v>8.4499999999999993</v>
      </c>
      <c r="D82">
        <v>3.48</v>
      </c>
      <c r="F82">
        <v>59</v>
      </c>
      <c r="G82">
        <v>4500</v>
      </c>
      <c r="H82">
        <v>1.05</v>
      </c>
      <c r="I82">
        <v>23.46</v>
      </c>
      <c r="J82" t="s">
        <v>623</v>
      </c>
      <c r="K82" t="s">
        <v>748</v>
      </c>
      <c r="L82">
        <v>0</v>
      </c>
      <c r="M82" t="s">
        <v>78</v>
      </c>
      <c r="N82"/>
      <c r="O82"/>
      <c r="P82"/>
      <c r="Q82"/>
    </row>
    <row r="83" spans="1:17" s="59" customFormat="1" x14ac:dyDescent="0.25">
      <c r="A83" t="s">
        <v>1852</v>
      </c>
      <c r="B83">
        <v>10.65</v>
      </c>
      <c r="C83">
        <v>9.0500000000000007</v>
      </c>
      <c r="D83">
        <v>3.7</v>
      </c>
      <c r="F83">
        <v>63</v>
      </c>
      <c r="G83">
        <v>5300</v>
      </c>
      <c r="H83">
        <v>1</v>
      </c>
      <c r="I83">
        <v>22.77</v>
      </c>
      <c r="J83" t="s">
        <v>623</v>
      </c>
      <c r="K83" t="s">
        <v>748</v>
      </c>
      <c r="L83">
        <v>0</v>
      </c>
      <c r="M83" t="s">
        <v>78</v>
      </c>
      <c r="N83"/>
      <c r="O83"/>
      <c r="P83"/>
      <c r="Q83"/>
    </row>
    <row r="84" spans="1:17" s="59" customFormat="1" x14ac:dyDescent="0.25">
      <c r="A84" t="s">
        <v>334</v>
      </c>
      <c r="B84">
        <v>11.18</v>
      </c>
      <c r="C84">
        <v>9.0500000000000007</v>
      </c>
      <c r="D84">
        <v>3.7</v>
      </c>
      <c r="F84">
        <v>70</v>
      </c>
      <c r="G84">
        <v>5500</v>
      </c>
      <c r="H84">
        <v>1</v>
      </c>
      <c r="I84">
        <v>24.12</v>
      </c>
      <c r="J84" t="s">
        <v>623</v>
      </c>
      <c r="K84" t="s">
        <v>748</v>
      </c>
      <c r="L84">
        <v>0</v>
      </c>
      <c r="M84" t="s">
        <v>78</v>
      </c>
      <c r="N84"/>
      <c r="O84"/>
      <c r="P84"/>
      <c r="Q84"/>
    </row>
    <row r="85" spans="1:17" s="59" customFormat="1" x14ac:dyDescent="0.25">
      <c r="A85" t="s">
        <v>655</v>
      </c>
      <c r="B85">
        <v>11.35</v>
      </c>
      <c r="C85">
        <v>9.82</v>
      </c>
      <c r="D85">
        <v>3.8</v>
      </c>
      <c r="F85">
        <v>67</v>
      </c>
      <c r="G85">
        <v>5750</v>
      </c>
      <c r="H85">
        <v>1</v>
      </c>
      <c r="I85">
        <v>24.54</v>
      </c>
      <c r="J85" t="s">
        <v>623</v>
      </c>
      <c r="K85" t="s">
        <v>748</v>
      </c>
      <c r="L85">
        <v>0</v>
      </c>
      <c r="M85" t="s">
        <v>78</v>
      </c>
      <c r="N85"/>
      <c r="O85"/>
      <c r="P85"/>
      <c r="Q85"/>
    </row>
    <row r="86" spans="1:17" s="59" customFormat="1" x14ac:dyDescent="0.25">
      <c r="A86" t="s">
        <v>655</v>
      </c>
      <c r="B86">
        <v>11.35</v>
      </c>
      <c r="C86">
        <v>9.82</v>
      </c>
      <c r="D86">
        <v>3.8</v>
      </c>
      <c r="F86">
        <v>67</v>
      </c>
      <c r="G86">
        <v>5750</v>
      </c>
      <c r="H86">
        <v>1</v>
      </c>
      <c r="I86">
        <v>24.54</v>
      </c>
      <c r="J86" t="s">
        <v>623</v>
      </c>
      <c r="K86" t="s">
        <v>748</v>
      </c>
      <c r="L86">
        <v>0</v>
      </c>
      <c r="M86" t="s">
        <v>78</v>
      </c>
      <c r="N86"/>
      <c r="O86"/>
      <c r="P86"/>
      <c r="Q86"/>
    </row>
    <row r="87" spans="1:17" s="59" customFormat="1" x14ac:dyDescent="0.25">
      <c r="A87" t="s">
        <v>330</v>
      </c>
      <c r="B87">
        <v>11</v>
      </c>
      <c r="C87">
        <v>9.69</v>
      </c>
      <c r="D87">
        <v>3.65</v>
      </c>
      <c r="F87">
        <v>75.13</v>
      </c>
      <c r="G87">
        <v>5950</v>
      </c>
      <c r="H87">
        <v>1.01</v>
      </c>
      <c r="I87">
        <v>25.49</v>
      </c>
      <c r="J87" t="s">
        <v>625</v>
      </c>
      <c r="K87" t="s">
        <v>748</v>
      </c>
      <c r="L87">
        <v>0</v>
      </c>
      <c r="M87" t="s">
        <v>78</v>
      </c>
      <c r="N87"/>
      <c r="O87"/>
      <c r="P87"/>
      <c r="Q87"/>
    </row>
    <row r="88" spans="1:17" s="59" customFormat="1" x14ac:dyDescent="0.25">
      <c r="A88" t="s">
        <v>629</v>
      </c>
      <c r="B88">
        <v>11.35</v>
      </c>
      <c r="C88">
        <v>9.82</v>
      </c>
      <c r="D88">
        <v>3.8</v>
      </c>
      <c r="F88">
        <v>75</v>
      </c>
      <c r="G88">
        <v>5750</v>
      </c>
      <c r="H88">
        <v>1</v>
      </c>
      <c r="I88">
        <v>25.97</v>
      </c>
      <c r="J88" t="s">
        <v>625</v>
      </c>
      <c r="K88" t="s">
        <v>748</v>
      </c>
      <c r="L88">
        <v>0</v>
      </c>
      <c r="M88" t="s">
        <v>78</v>
      </c>
      <c r="N88"/>
      <c r="O88"/>
      <c r="P88"/>
      <c r="Q88"/>
    </row>
    <row r="89" spans="1:17" s="59" customFormat="1" x14ac:dyDescent="0.25">
      <c r="A89" t="s">
        <v>892</v>
      </c>
      <c r="B89">
        <v>11</v>
      </c>
      <c r="C89">
        <v>9.69</v>
      </c>
      <c r="D89">
        <v>3.65</v>
      </c>
      <c r="F89">
        <v>75.13</v>
      </c>
      <c r="G89">
        <v>5950</v>
      </c>
      <c r="H89">
        <v>1</v>
      </c>
      <c r="I89">
        <v>25.24</v>
      </c>
      <c r="J89" t="s">
        <v>625</v>
      </c>
      <c r="K89" t="s">
        <v>748</v>
      </c>
      <c r="L89">
        <v>0</v>
      </c>
      <c r="M89" t="s">
        <v>78</v>
      </c>
      <c r="N89"/>
      <c r="O89"/>
      <c r="P89"/>
      <c r="Q89"/>
    </row>
    <row r="90" spans="1:17" s="59" customFormat="1" x14ac:dyDescent="0.25">
      <c r="A90" t="s">
        <v>1853</v>
      </c>
      <c r="B90">
        <v>11.6</v>
      </c>
      <c r="C90">
        <v>9.15</v>
      </c>
      <c r="D90">
        <v>3.5</v>
      </c>
      <c r="F90">
        <v>70</v>
      </c>
      <c r="G90">
        <v>5590</v>
      </c>
      <c r="H90">
        <v>1</v>
      </c>
      <c r="I90">
        <v>24.48</v>
      </c>
      <c r="J90" t="s">
        <v>623</v>
      </c>
      <c r="K90" t="s">
        <v>748</v>
      </c>
      <c r="L90">
        <v>0</v>
      </c>
      <c r="M90" t="s">
        <v>78</v>
      </c>
      <c r="N90"/>
      <c r="O90"/>
      <c r="P90"/>
      <c r="Q90"/>
    </row>
    <row r="91" spans="1:17" s="59" customFormat="1" x14ac:dyDescent="0.25">
      <c r="A91" t="s">
        <v>893</v>
      </c>
      <c r="B91">
        <v>12.14</v>
      </c>
      <c r="C91">
        <v>10.71</v>
      </c>
      <c r="D91">
        <v>3.97</v>
      </c>
      <c r="F91">
        <v>92</v>
      </c>
      <c r="G91">
        <v>8300</v>
      </c>
      <c r="H91">
        <v>1</v>
      </c>
      <c r="I91">
        <v>27.66</v>
      </c>
      <c r="J91" t="s">
        <v>624</v>
      </c>
      <c r="K91" t="s">
        <v>748</v>
      </c>
      <c r="L91">
        <v>0</v>
      </c>
      <c r="M91" t="s">
        <v>78</v>
      </c>
      <c r="N91"/>
      <c r="O91"/>
      <c r="P91"/>
      <c r="Q91"/>
    </row>
    <row r="92" spans="1:17" s="59" customFormat="1" x14ac:dyDescent="0.25">
      <c r="A92" t="s">
        <v>894</v>
      </c>
      <c r="B92">
        <v>11.74</v>
      </c>
      <c r="C92">
        <v>10.25</v>
      </c>
      <c r="D92">
        <v>4</v>
      </c>
      <c r="F92">
        <v>87</v>
      </c>
      <c r="G92">
        <v>8000</v>
      </c>
      <c r="H92">
        <v>1</v>
      </c>
      <c r="I92">
        <v>26.19</v>
      </c>
      <c r="J92" t="s">
        <v>625</v>
      </c>
      <c r="K92" t="s">
        <v>748</v>
      </c>
      <c r="L92">
        <v>0</v>
      </c>
      <c r="M92" t="s">
        <v>78</v>
      </c>
      <c r="N92"/>
      <c r="O92"/>
      <c r="P92"/>
      <c r="Q92"/>
    </row>
    <row r="93" spans="1:17" s="59" customFormat="1" x14ac:dyDescent="0.25">
      <c r="A93" t="s">
        <v>895</v>
      </c>
      <c r="B93">
        <v>12.48</v>
      </c>
      <c r="C93">
        <v>10.95</v>
      </c>
      <c r="D93">
        <v>3.99</v>
      </c>
      <c r="F93">
        <v>78.400000000000006</v>
      </c>
      <c r="G93">
        <v>7900</v>
      </c>
      <c r="H93">
        <v>1</v>
      </c>
      <c r="I93">
        <v>26.56</v>
      </c>
      <c r="J93" t="s">
        <v>625</v>
      </c>
      <c r="K93" t="s">
        <v>748</v>
      </c>
      <c r="L93">
        <v>0</v>
      </c>
      <c r="M93" t="s">
        <v>78</v>
      </c>
      <c r="N93"/>
      <c r="O93"/>
      <c r="P93"/>
      <c r="Q93"/>
    </row>
    <row r="94" spans="1:17" s="59" customFormat="1" x14ac:dyDescent="0.25">
      <c r="A94" t="s">
        <v>896</v>
      </c>
      <c r="B94">
        <v>12.56</v>
      </c>
      <c r="C94">
        <v>10.199999999999999</v>
      </c>
      <c r="D94">
        <v>3.96</v>
      </c>
      <c r="F94">
        <v>90</v>
      </c>
      <c r="G94">
        <v>8700</v>
      </c>
      <c r="H94">
        <v>1</v>
      </c>
      <c r="I94">
        <v>26.49</v>
      </c>
      <c r="J94" t="s">
        <v>625</v>
      </c>
      <c r="K94" t="s">
        <v>748</v>
      </c>
      <c r="L94">
        <v>0</v>
      </c>
      <c r="M94" t="s">
        <v>78</v>
      </c>
      <c r="N94"/>
      <c r="O94"/>
      <c r="P94"/>
      <c r="Q94"/>
    </row>
    <row r="95" spans="1:17" s="59" customFormat="1" x14ac:dyDescent="0.25">
      <c r="A95" t="s">
        <v>1854</v>
      </c>
      <c r="B95">
        <v>12.8</v>
      </c>
      <c r="C95">
        <v>11</v>
      </c>
      <c r="D95">
        <v>3.98</v>
      </c>
      <c r="F95">
        <v>95</v>
      </c>
      <c r="G95">
        <v>9000</v>
      </c>
      <c r="H95">
        <v>1</v>
      </c>
      <c r="I95">
        <v>28.41</v>
      </c>
      <c r="J95" t="s">
        <v>624</v>
      </c>
      <c r="K95" t="s">
        <v>748</v>
      </c>
      <c r="L95">
        <v>0</v>
      </c>
      <c r="M95" t="s">
        <v>78</v>
      </c>
      <c r="N95"/>
      <c r="O95"/>
      <c r="P95"/>
      <c r="Q95"/>
    </row>
    <row r="96" spans="1:17" s="59" customFormat="1" x14ac:dyDescent="0.25">
      <c r="A96" t="s">
        <v>1855</v>
      </c>
      <c r="B96">
        <v>13.6</v>
      </c>
      <c r="C96">
        <v>11.45</v>
      </c>
      <c r="D96">
        <v>4.25</v>
      </c>
      <c r="F96">
        <v>98</v>
      </c>
      <c r="G96">
        <v>9600</v>
      </c>
      <c r="H96">
        <v>1.06</v>
      </c>
      <c r="I96">
        <v>31.32</v>
      </c>
      <c r="J96" t="s">
        <v>624</v>
      </c>
      <c r="K96" t="s">
        <v>748</v>
      </c>
      <c r="L96">
        <v>0</v>
      </c>
      <c r="M96" t="s">
        <v>78</v>
      </c>
      <c r="N96"/>
      <c r="O96"/>
      <c r="P96"/>
      <c r="Q96"/>
    </row>
    <row r="97" spans="1:17" s="59" customFormat="1" x14ac:dyDescent="0.25">
      <c r="A97" t="s">
        <v>897</v>
      </c>
      <c r="B97">
        <v>13.6</v>
      </c>
      <c r="C97">
        <v>11.45</v>
      </c>
      <c r="D97">
        <v>4.25</v>
      </c>
      <c r="F97">
        <v>98</v>
      </c>
      <c r="G97">
        <v>9600</v>
      </c>
      <c r="H97">
        <v>1.05</v>
      </c>
      <c r="I97">
        <v>31.03</v>
      </c>
      <c r="J97" t="s">
        <v>624</v>
      </c>
      <c r="K97" t="s">
        <v>748</v>
      </c>
      <c r="L97">
        <v>0</v>
      </c>
      <c r="M97" t="s">
        <v>78</v>
      </c>
      <c r="N97"/>
      <c r="O97"/>
      <c r="P97"/>
      <c r="Q97"/>
    </row>
    <row r="98" spans="1:17" s="59" customFormat="1" x14ac:dyDescent="0.25">
      <c r="A98" t="s">
        <v>1613</v>
      </c>
      <c r="B98">
        <v>13.95</v>
      </c>
      <c r="C98">
        <v>11.95</v>
      </c>
      <c r="D98">
        <v>4.45</v>
      </c>
      <c r="F98">
        <v>121.99</v>
      </c>
      <c r="G98">
        <v>11500</v>
      </c>
      <c r="H98">
        <v>1.05</v>
      </c>
      <c r="I98">
        <v>33.82</v>
      </c>
      <c r="J98" t="s">
        <v>628</v>
      </c>
      <c r="K98" t="s">
        <v>748</v>
      </c>
      <c r="L98">
        <v>0</v>
      </c>
      <c r="M98" t="s">
        <v>78</v>
      </c>
      <c r="N98"/>
      <c r="O98"/>
      <c r="P98"/>
      <c r="Q98"/>
    </row>
    <row r="99" spans="1:17" s="59" customFormat="1" x14ac:dyDescent="0.25">
      <c r="A99" t="s">
        <v>665</v>
      </c>
      <c r="B99">
        <v>14.99</v>
      </c>
      <c r="C99">
        <v>13.86</v>
      </c>
      <c r="D99">
        <v>4.67</v>
      </c>
      <c r="F99">
        <v>152</v>
      </c>
      <c r="G99">
        <v>12800</v>
      </c>
      <c r="H99">
        <v>1.03</v>
      </c>
      <c r="I99">
        <v>40.340000000000003</v>
      </c>
      <c r="J99" t="s">
        <v>628</v>
      </c>
      <c r="K99" t="s">
        <v>748</v>
      </c>
      <c r="L99">
        <v>0</v>
      </c>
      <c r="M99" t="s">
        <v>78</v>
      </c>
      <c r="N99"/>
      <c r="O99"/>
      <c r="P99"/>
      <c r="Q99"/>
    </row>
    <row r="100" spans="1:17" s="59" customFormat="1" x14ac:dyDescent="0.25">
      <c r="A100" t="s">
        <v>898</v>
      </c>
      <c r="B100">
        <v>8.1</v>
      </c>
      <c r="C100">
        <v>6.2</v>
      </c>
      <c r="D100">
        <v>2.4</v>
      </c>
      <c r="F100">
        <v>36</v>
      </c>
      <c r="G100">
        <v>2400</v>
      </c>
      <c r="H100">
        <v>1</v>
      </c>
      <c r="I100">
        <v>15.89</v>
      </c>
      <c r="J100" t="s">
        <v>626</v>
      </c>
      <c r="K100" t="s">
        <v>748</v>
      </c>
      <c r="L100">
        <v>0</v>
      </c>
      <c r="M100" t="s">
        <v>78</v>
      </c>
      <c r="N100"/>
      <c r="O100"/>
      <c r="P100"/>
      <c r="Q100"/>
    </row>
    <row r="101" spans="1:17" s="59" customFormat="1" x14ac:dyDescent="0.25">
      <c r="A101" t="s">
        <v>899</v>
      </c>
      <c r="B101">
        <v>7.5</v>
      </c>
      <c r="C101">
        <v>6.74</v>
      </c>
      <c r="D101">
        <v>2.6</v>
      </c>
      <c r="F101">
        <v>37</v>
      </c>
      <c r="G101">
        <v>1250</v>
      </c>
      <c r="H101">
        <v>1.17</v>
      </c>
      <c r="I101">
        <v>23.2</v>
      </c>
      <c r="J101" t="s">
        <v>623</v>
      </c>
      <c r="K101" t="s">
        <v>748</v>
      </c>
      <c r="L101">
        <v>0</v>
      </c>
      <c r="M101" t="s">
        <v>78</v>
      </c>
      <c r="N101"/>
      <c r="O101"/>
      <c r="P101"/>
      <c r="Q101"/>
    </row>
    <row r="102" spans="1:17" s="59" customFormat="1" x14ac:dyDescent="0.25">
      <c r="A102" t="s">
        <v>900</v>
      </c>
      <c r="B102">
        <v>7.5</v>
      </c>
      <c r="C102">
        <v>6.74</v>
      </c>
      <c r="D102">
        <v>2.6</v>
      </c>
      <c r="F102">
        <v>34.799999999999997</v>
      </c>
      <c r="G102">
        <v>1250</v>
      </c>
      <c r="H102">
        <v>1.17</v>
      </c>
      <c r="I102">
        <v>22.5</v>
      </c>
      <c r="J102" t="s">
        <v>623</v>
      </c>
      <c r="K102" t="s">
        <v>748</v>
      </c>
      <c r="L102">
        <v>0</v>
      </c>
      <c r="M102" t="s">
        <v>78</v>
      </c>
      <c r="N102"/>
      <c r="O102"/>
      <c r="P102"/>
      <c r="Q102"/>
    </row>
    <row r="103" spans="1:17" s="59" customFormat="1" x14ac:dyDescent="0.25">
      <c r="A103" t="s">
        <v>901</v>
      </c>
      <c r="B103">
        <v>14.15</v>
      </c>
      <c r="C103">
        <v>13.61</v>
      </c>
      <c r="D103">
        <v>4.3099999999999996</v>
      </c>
      <c r="F103">
        <v>115</v>
      </c>
      <c r="G103">
        <v>11000</v>
      </c>
      <c r="H103">
        <v>1</v>
      </c>
      <c r="I103">
        <v>34.89</v>
      </c>
      <c r="J103" t="s">
        <v>628</v>
      </c>
      <c r="K103" t="s">
        <v>748</v>
      </c>
      <c r="L103">
        <v>0</v>
      </c>
      <c r="M103" t="s">
        <v>78</v>
      </c>
      <c r="N103"/>
      <c r="O103"/>
      <c r="P103"/>
      <c r="Q103"/>
    </row>
    <row r="104" spans="1:17" s="59" customFormat="1" x14ac:dyDescent="0.25">
      <c r="A104" t="s">
        <v>666</v>
      </c>
      <c r="B104">
        <v>9.9600000000000009</v>
      </c>
      <c r="C104">
        <v>9.16</v>
      </c>
      <c r="D104">
        <v>3.34</v>
      </c>
      <c r="F104">
        <v>62</v>
      </c>
      <c r="G104">
        <v>4600</v>
      </c>
      <c r="H104">
        <v>1</v>
      </c>
      <c r="I104">
        <v>23.2</v>
      </c>
      <c r="J104" t="s">
        <v>623</v>
      </c>
      <c r="K104" t="s">
        <v>748</v>
      </c>
      <c r="L104">
        <v>0</v>
      </c>
      <c r="M104" t="s">
        <v>78</v>
      </c>
      <c r="N104"/>
      <c r="O104"/>
      <c r="P104"/>
      <c r="Q104"/>
    </row>
    <row r="105" spans="1:17" s="59" customFormat="1" x14ac:dyDescent="0.25">
      <c r="A105" t="s">
        <v>902</v>
      </c>
      <c r="B105">
        <v>10.34</v>
      </c>
      <c r="C105">
        <v>9.35</v>
      </c>
      <c r="D105">
        <v>3.65</v>
      </c>
      <c r="F105">
        <v>64</v>
      </c>
      <c r="G105">
        <v>4650</v>
      </c>
      <c r="H105">
        <v>1</v>
      </c>
      <c r="I105">
        <v>24.1</v>
      </c>
      <c r="J105" t="s">
        <v>623</v>
      </c>
      <c r="K105" t="s">
        <v>748</v>
      </c>
      <c r="L105">
        <v>0</v>
      </c>
      <c r="M105" t="s">
        <v>78</v>
      </c>
      <c r="N105"/>
      <c r="O105"/>
      <c r="P105"/>
      <c r="Q105"/>
    </row>
    <row r="106" spans="1:17" s="59" customFormat="1" x14ac:dyDescent="0.25">
      <c r="A106" t="s">
        <v>993</v>
      </c>
      <c r="B106">
        <v>13.2</v>
      </c>
      <c r="C106">
        <v>12.8</v>
      </c>
      <c r="D106">
        <v>4.28</v>
      </c>
      <c r="F106">
        <v>100</v>
      </c>
      <c r="G106">
        <v>10100</v>
      </c>
      <c r="H106">
        <v>1.03</v>
      </c>
      <c r="I106">
        <v>32.19</v>
      </c>
      <c r="J106" t="s">
        <v>628</v>
      </c>
      <c r="K106" t="s">
        <v>748</v>
      </c>
      <c r="L106">
        <v>0</v>
      </c>
      <c r="M106" t="s">
        <v>78</v>
      </c>
      <c r="N106"/>
      <c r="O106"/>
      <c r="P106"/>
      <c r="Q106"/>
    </row>
    <row r="107" spans="1:17" s="59" customFormat="1" x14ac:dyDescent="0.25">
      <c r="A107" t="s">
        <v>358</v>
      </c>
      <c r="B107">
        <v>9.73</v>
      </c>
      <c r="C107">
        <v>7.21</v>
      </c>
      <c r="D107">
        <v>3.18</v>
      </c>
      <c r="F107">
        <v>50</v>
      </c>
      <c r="G107">
        <v>2600</v>
      </c>
      <c r="H107">
        <v>1.04</v>
      </c>
      <c r="I107">
        <v>22.26</v>
      </c>
      <c r="J107" t="s">
        <v>627</v>
      </c>
      <c r="K107" t="s">
        <v>748</v>
      </c>
      <c r="L107">
        <v>0</v>
      </c>
      <c r="M107" t="s">
        <v>78</v>
      </c>
      <c r="N107"/>
      <c r="O107"/>
      <c r="P107"/>
      <c r="Q107"/>
    </row>
    <row r="108" spans="1:17" s="59" customFormat="1" x14ac:dyDescent="0.25">
      <c r="A108" t="s">
        <v>533</v>
      </c>
      <c r="B108">
        <v>6.5</v>
      </c>
      <c r="C108">
        <v>6.5</v>
      </c>
      <c r="D108">
        <v>2.86</v>
      </c>
      <c r="F108">
        <v>42</v>
      </c>
      <c r="G108">
        <v>1000</v>
      </c>
      <c r="H108">
        <v>1.05</v>
      </c>
      <c r="I108">
        <v>22.57</v>
      </c>
      <c r="J108" t="s">
        <v>623</v>
      </c>
      <c r="K108" t="s">
        <v>748</v>
      </c>
      <c r="L108">
        <v>0</v>
      </c>
      <c r="M108" t="s">
        <v>78</v>
      </c>
      <c r="N108"/>
      <c r="O108"/>
      <c r="P108"/>
      <c r="Q108"/>
    </row>
    <row r="109" spans="1:17" s="59" customFormat="1" x14ac:dyDescent="0.25">
      <c r="A109" t="s">
        <v>656</v>
      </c>
      <c r="B109">
        <v>10.96</v>
      </c>
      <c r="C109">
        <v>9.93</v>
      </c>
      <c r="D109">
        <v>3.39</v>
      </c>
      <c r="F109">
        <v>88</v>
      </c>
      <c r="G109">
        <v>4668</v>
      </c>
      <c r="H109">
        <v>1.1599999999999999</v>
      </c>
      <c r="I109">
        <v>34.79</v>
      </c>
      <c r="J109" t="s">
        <v>628</v>
      </c>
      <c r="K109" t="s">
        <v>748</v>
      </c>
      <c r="L109">
        <v>0</v>
      </c>
      <c r="M109" t="s">
        <v>78</v>
      </c>
      <c r="N109"/>
      <c r="O109"/>
      <c r="P109"/>
      <c r="Q109"/>
    </row>
    <row r="110" spans="1:17" s="59" customFormat="1" x14ac:dyDescent="0.25">
      <c r="A110" t="s">
        <v>1856</v>
      </c>
      <c r="B110">
        <v>12.5</v>
      </c>
      <c r="C110">
        <v>11</v>
      </c>
      <c r="D110">
        <v>3.7</v>
      </c>
      <c r="F110">
        <v>106</v>
      </c>
      <c r="G110">
        <v>6500</v>
      </c>
      <c r="H110">
        <v>1.1299999999999999</v>
      </c>
      <c r="I110">
        <v>37.46</v>
      </c>
      <c r="J110" t="s">
        <v>628</v>
      </c>
      <c r="K110" t="s">
        <v>748</v>
      </c>
      <c r="L110">
        <v>0</v>
      </c>
      <c r="M110" t="s">
        <v>78</v>
      </c>
      <c r="N110"/>
      <c r="O110"/>
      <c r="P110"/>
      <c r="Q110"/>
    </row>
    <row r="111" spans="1:17" s="59" customFormat="1" x14ac:dyDescent="0.25">
      <c r="A111" t="s">
        <v>994</v>
      </c>
      <c r="B111">
        <v>10.7</v>
      </c>
      <c r="C111">
        <v>8.5</v>
      </c>
      <c r="D111">
        <v>3.2</v>
      </c>
      <c r="F111">
        <v>65</v>
      </c>
      <c r="G111">
        <v>4500</v>
      </c>
      <c r="H111">
        <v>1.03</v>
      </c>
      <c r="I111">
        <v>24.18</v>
      </c>
      <c r="J111" t="s">
        <v>623</v>
      </c>
      <c r="K111" t="s">
        <v>748</v>
      </c>
      <c r="L111">
        <v>0</v>
      </c>
      <c r="M111" t="s">
        <v>78</v>
      </c>
      <c r="N111"/>
      <c r="O111"/>
      <c r="P111"/>
      <c r="Q111"/>
    </row>
    <row r="112" spans="1:17" s="59" customFormat="1" x14ac:dyDescent="0.25">
      <c r="A112" t="s">
        <v>903</v>
      </c>
      <c r="B112">
        <v>9.48</v>
      </c>
      <c r="C112">
        <v>7.61</v>
      </c>
      <c r="D112">
        <v>2.64</v>
      </c>
      <c r="F112">
        <v>43</v>
      </c>
      <c r="G112">
        <v>4000</v>
      </c>
      <c r="H112">
        <v>1</v>
      </c>
      <c r="I112">
        <v>17.88</v>
      </c>
      <c r="J112" t="s">
        <v>626</v>
      </c>
      <c r="K112" t="s">
        <v>748</v>
      </c>
      <c r="L112">
        <v>0</v>
      </c>
      <c r="M112" t="s">
        <v>78</v>
      </c>
      <c r="N112"/>
      <c r="O112"/>
      <c r="P112"/>
      <c r="Q112"/>
    </row>
    <row r="113" spans="1:17" s="59" customFormat="1" x14ac:dyDescent="0.25">
      <c r="A113" t="s">
        <v>466</v>
      </c>
      <c r="B113">
        <v>6</v>
      </c>
      <c r="C113">
        <v>5.9</v>
      </c>
      <c r="D113">
        <v>2</v>
      </c>
      <c r="F113">
        <v>16</v>
      </c>
      <c r="G113">
        <v>450</v>
      </c>
      <c r="H113">
        <v>1</v>
      </c>
      <c r="I113">
        <v>14.55</v>
      </c>
      <c r="J113" t="s">
        <v>626</v>
      </c>
      <c r="K113" t="s">
        <v>748</v>
      </c>
      <c r="L113">
        <v>0</v>
      </c>
      <c r="M113" t="s">
        <v>78</v>
      </c>
      <c r="N113"/>
      <c r="O113"/>
      <c r="P113"/>
      <c r="Q113"/>
    </row>
    <row r="114" spans="1:17" s="59" customFormat="1" x14ac:dyDescent="0.25">
      <c r="A114" t="s">
        <v>1857</v>
      </c>
      <c r="B114">
        <v>11.27</v>
      </c>
      <c r="C114">
        <v>9.0500000000000007</v>
      </c>
      <c r="D114">
        <v>3.54</v>
      </c>
      <c r="F114">
        <v>80</v>
      </c>
      <c r="G114">
        <v>7250</v>
      </c>
      <c r="H114">
        <v>1.05</v>
      </c>
      <c r="I114">
        <v>24.88</v>
      </c>
      <c r="J114" t="s">
        <v>623</v>
      </c>
      <c r="K114" t="s">
        <v>748</v>
      </c>
      <c r="L114">
        <v>0</v>
      </c>
      <c r="M114" t="s">
        <v>78</v>
      </c>
      <c r="N114"/>
      <c r="O114"/>
      <c r="P114"/>
      <c r="Q114"/>
    </row>
    <row r="115" spans="1:17" s="59" customFormat="1" x14ac:dyDescent="0.25">
      <c r="A115" t="s">
        <v>331</v>
      </c>
      <c r="B115">
        <v>13.2</v>
      </c>
      <c r="C115">
        <v>11</v>
      </c>
      <c r="D115">
        <v>3.96</v>
      </c>
      <c r="F115">
        <v>114</v>
      </c>
      <c r="G115">
        <v>13000</v>
      </c>
      <c r="H115">
        <v>1.05</v>
      </c>
      <c r="I115">
        <v>29.41</v>
      </c>
      <c r="J115" t="s">
        <v>624</v>
      </c>
      <c r="K115" t="s">
        <v>748</v>
      </c>
      <c r="L115">
        <v>0</v>
      </c>
      <c r="M115" t="s">
        <v>78</v>
      </c>
      <c r="N115"/>
      <c r="O115"/>
      <c r="P115"/>
      <c r="Q115"/>
    </row>
    <row r="116" spans="1:17" s="59" customFormat="1" x14ac:dyDescent="0.25">
      <c r="A116" t="s">
        <v>904</v>
      </c>
      <c r="B116">
        <v>8</v>
      </c>
      <c r="C116">
        <v>7.1</v>
      </c>
      <c r="D116">
        <v>2.4</v>
      </c>
      <c r="F116">
        <v>36</v>
      </c>
      <c r="G116">
        <v>2800</v>
      </c>
      <c r="H116">
        <v>1</v>
      </c>
      <c r="I116">
        <v>16.46</v>
      </c>
      <c r="J116" t="s">
        <v>626</v>
      </c>
      <c r="K116" t="s">
        <v>748</v>
      </c>
      <c r="L116">
        <v>0</v>
      </c>
      <c r="M116" t="s">
        <v>78</v>
      </c>
      <c r="N116"/>
      <c r="O116"/>
      <c r="P116"/>
      <c r="Q116"/>
    </row>
    <row r="117" spans="1:17" s="59" customFormat="1" x14ac:dyDescent="0.25">
      <c r="A117" t="s">
        <v>1858</v>
      </c>
      <c r="B117">
        <v>9</v>
      </c>
      <c r="C117">
        <v>6.75</v>
      </c>
      <c r="D117">
        <v>3</v>
      </c>
      <c r="F117">
        <v>44</v>
      </c>
      <c r="G117">
        <v>2700</v>
      </c>
      <c r="H117">
        <v>1</v>
      </c>
      <c r="I117">
        <v>18.600000000000001</v>
      </c>
      <c r="J117" t="s">
        <v>627</v>
      </c>
      <c r="K117" t="s">
        <v>748</v>
      </c>
      <c r="L117">
        <v>0</v>
      </c>
      <c r="M117" t="s">
        <v>78</v>
      </c>
      <c r="N117"/>
      <c r="O117"/>
      <c r="P117"/>
      <c r="Q117"/>
    </row>
    <row r="118" spans="1:17" s="59" customFormat="1" x14ac:dyDescent="0.25">
      <c r="A118" t="s">
        <v>905</v>
      </c>
      <c r="B118">
        <v>6.6</v>
      </c>
      <c r="C118">
        <v>5.7</v>
      </c>
      <c r="D118">
        <v>2.5</v>
      </c>
      <c r="F118">
        <v>26</v>
      </c>
      <c r="G118">
        <v>1250</v>
      </c>
      <c r="H118">
        <v>1</v>
      </c>
      <c r="I118">
        <v>14.61</v>
      </c>
      <c r="J118" t="s">
        <v>626</v>
      </c>
      <c r="K118" t="s">
        <v>748</v>
      </c>
      <c r="L118">
        <v>0</v>
      </c>
      <c r="M118" t="s">
        <v>78</v>
      </c>
      <c r="N118"/>
      <c r="O118"/>
      <c r="P118"/>
      <c r="Q118"/>
    </row>
    <row r="119" spans="1:17" s="59" customFormat="1" x14ac:dyDescent="0.25">
      <c r="A119" t="s">
        <v>906</v>
      </c>
      <c r="B119">
        <v>10.35</v>
      </c>
      <c r="C119">
        <v>8</v>
      </c>
      <c r="D119">
        <v>3.4</v>
      </c>
      <c r="F119">
        <v>69</v>
      </c>
      <c r="G119">
        <v>4500</v>
      </c>
      <c r="H119">
        <v>1</v>
      </c>
      <c r="I119">
        <v>23.08</v>
      </c>
      <c r="J119" t="s">
        <v>623</v>
      </c>
      <c r="K119" t="s">
        <v>748</v>
      </c>
      <c r="L119">
        <v>0</v>
      </c>
      <c r="M119" t="s">
        <v>78</v>
      </c>
      <c r="N119"/>
      <c r="O119"/>
      <c r="P119"/>
      <c r="Q119"/>
    </row>
    <row r="120" spans="1:17" s="59" customFormat="1" x14ac:dyDescent="0.25">
      <c r="A120" t="s">
        <v>553</v>
      </c>
      <c r="B120">
        <v>20.16</v>
      </c>
      <c r="C120">
        <v>17.760000000000002</v>
      </c>
      <c r="D120">
        <v>5.28</v>
      </c>
      <c r="F120">
        <v>247</v>
      </c>
      <c r="G120">
        <v>39000</v>
      </c>
      <c r="H120">
        <v>0.95</v>
      </c>
      <c r="I120">
        <v>43.47</v>
      </c>
      <c r="J120" t="s">
        <v>628</v>
      </c>
      <c r="K120" t="s">
        <v>748</v>
      </c>
      <c r="L120">
        <v>0</v>
      </c>
      <c r="M120" t="s">
        <v>78</v>
      </c>
      <c r="N120"/>
      <c r="O120"/>
      <c r="P120"/>
      <c r="Q120"/>
    </row>
    <row r="121" spans="1:17" s="59" customFormat="1" x14ac:dyDescent="0.25">
      <c r="A121" t="s">
        <v>1859</v>
      </c>
      <c r="B121">
        <v>7</v>
      </c>
      <c r="C121">
        <v>6.51</v>
      </c>
      <c r="D121">
        <v>2.4500000000000002</v>
      </c>
      <c r="F121">
        <v>42</v>
      </c>
      <c r="G121">
        <v>1000</v>
      </c>
      <c r="H121">
        <v>1.1499999999999999</v>
      </c>
      <c r="I121">
        <v>24.71</v>
      </c>
      <c r="J121" t="s">
        <v>623</v>
      </c>
      <c r="K121" t="s">
        <v>748</v>
      </c>
      <c r="L121">
        <v>0</v>
      </c>
      <c r="M121" t="s">
        <v>78</v>
      </c>
      <c r="N121"/>
      <c r="O121"/>
      <c r="P121"/>
      <c r="Q121"/>
    </row>
    <row r="122" spans="1:17" s="59" customFormat="1" x14ac:dyDescent="0.25">
      <c r="A122" t="s">
        <v>907</v>
      </c>
      <c r="B122">
        <v>7.86</v>
      </c>
      <c r="C122">
        <v>6.18</v>
      </c>
      <c r="D122">
        <v>2.98</v>
      </c>
      <c r="F122">
        <v>32</v>
      </c>
      <c r="G122">
        <v>1274</v>
      </c>
      <c r="H122">
        <v>1.03</v>
      </c>
      <c r="I122">
        <v>18.739999999999998</v>
      </c>
      <c r="J122" t="s">
        <v>627</v>
      </c>
      <c r="K122" t="s">
        <v>748</v>
      </c>
      <c r="L122">
        <v>0</v>
      </c>
      <c r="M122" t="s">
        <v>78</v>
      </c>
      <c r="N122"/>
      <c r="O122"/>
      <c r="P122"/>
      <c r="Q122"/>
    </row>
    <row r="123" spans="1:17" s="59" customFormat="1" x14ac:dyDescent="0.25">
      <c r="A123" t="s">
        <v>667</v>
      </c>
      <c r="B123">
        <v>7.64</v>
      </c>
      <c r="C123">
        <v>6.3</v>
      </c>
      <c r="D123">
        <v>2.66</v>
      </c>
      <c r="F123">
        <v>38</v>
      </c>
      <c r="G123">
        <v>1800</v>
      </c>
      <c r="H123">
        <v>1.02</v>
      </c>
      <c r="I123">
        <v>17.96</v>
      </c>
      <c r="J123" t="s">
        <v>626</v>
      </c>
      <c r="K123" t="s">
        <v>748</v>
      </c>
      <c r="L123">
        <v>0</v>
      </c>
      <c r="M123" t="s">
        <v>78</v>
      </c>
      <c r="N123"/>
      <c r="O123"/>
      <c r="P123"/>
      <c r="Q123"/>
    </row>
    <row r="124" spans="1:17" s="59" customFormat="1" x14ac:dyDescent="0.25">
      <c r="A124" t="s">
        <v>908</v>
      </c>
      <c r="B124">
        <v>8.33</v>
      </c>
      <c r="C124">
        <v>6.76</v>
      </c>
      <c r="D124">
        <v>2.8</v>
      </c>
      <c r="F124">
        <v>45.65</v>
      </c>
      <c r="G124">
        <v>2400</v>
      </c>
      <c r="H124">
        <v>1</v>
      </c>
      <c r="I124">
        <v>19.02</v>
      </c>
      <c r="J124" t="s">
        <v>627</v>
      </c>
      <c r="K124" t="s">
        <v>748</v>
      </c>
      <c r="L124">
        <v>0</v>
      </c>
      <c r="M124" t="s">
        <v>78</v>
      </c>
      <c r="N124"/>
      <c r="O124"/>
      <c r="P124"/>
      <c r="Q124"/>
    </row>
    <row r="125" spans="1:17" s="59" customFormat="1" x14ac:dyDescent="0.25">
      <c r="A125" t="s">
        <v>1860</v>
      </c>
      <c r="B125">
        <v>9.15</v>
      </c>
      <c r="C125">
        <v>7.18</v>
      </c>
      <c r="D125">
        <v>3.16</v>
      </c>
      <c r="F125">
        <v>52</v>
      </c>
      <c r="G125">
        <v>3450</v>
      </c>
      <c r="H125">
        <v>1.01</v>
      </c>
      <c r="I125">
        <v>19.79</v>
      </c>
      <c r="J125" t="s">
        <v>627</v>
      </c>
      <c r="K125" t="s">
        <v>748</v>
      </c>
      <c r="L125">
        <v>0</v>
      </c>
      <c r="M125" t="s">
        <v>78</v>
      </c>
      <c r="N125"/>
      <c r="O125"/>
      <c r="P125"/>
      <c r="Q125"/>
    </row>
    <row r="126" spans="1:17" s="59" customFormat="1" x14ac:dyDescent="0.25">
      <c r="A126" t="s">
        <v>909</v>
      </c>
      <c r="B126">
        <v>9.93</v>
      </c>
      <c r="C126">
        <v>7.97</v>
      </c>
      <c r="D126">
        <v>3.2</v>
      </c>
      <c r="F126">
        <v>64</v>
      </c>
      <c r="G126">
        <v>4500</v>
      </c>
      <c r="H126">
        <v>1.04</v>
      </c>
      <c r="I126">
        <v>22.68</v>
      </c>
      <c r="J126" t="s">
        <v>623</v>
      </c>
      <c r="K126" t="s">
        <v>748</v>
      </c>
      <c r="L126">
        <v>0</v>
      </c>
      <c r="M126" t="s">
        <v>78</v>
      </c>
      <c r="N126"/>
      <c r="O126"/>
      <c r="P126"/>
      <c r="Q126"/>
    </row>
    <row r="127" spans="1:17" s="59" customFormat="1" x14ac:dyDescent="0.25">
      <c r="A127" t="s">
        <v>910</v>
      </c>
      <c r="B127">
        <v>10.94</v>
      </c>
      <c r="C127">
        <v>8.43</v>
      </c>
      <c r="D127">
        <v>3.51</v>
      </c>
      <c r="F127">
        <v>75</v>
      </c>
      <c r="G127">
        <v>5443</v>
      </c>
      <c r="H127">
        <v>1.03</v>
      </c>
      <c r="I127">
        <v>24.56</v>
      </c>
      <c r="J127" t="s">
        <v>623</v>
      </c>
      <c r="K127" t="s">
        <v>748</v>
      </c>
      <c r="L127">
        <v>0</v>
      </c>
      <c r="M127" t="s">
        <v>78</v>
      </c>
      <c r="N127"/>
      <c r="O127"/>
      <c r="P127"/>
      <c r="Q127"/>
    </row>
    <row r="128" spans="1:17" s="59" customFormat="1" x14ac:dyDescent="0.25">
      <c r="A128" t="s">
        <v>911</v>
      </c>
      <c r="B128">
        <v>11.45</v>
      </c>
      <c r="C128">
        <v>8.94</v>
      </c>
      <c r="D128">
        <v>3.71</v>
      </c>
      <c r="F128">
        <v>83</v>
      </c>
      <c r="G128">
        <v>6350</v>
      </c>
      <c r="H128">
        <v>1.02</v>
      </c>
      <c r="I128">
        <v>25.66</v>
      </c>
      <c r="J128" t="s">
        <v>625</v>
      </c>
      <c r="K128" t="s">
        <v>748</v>
      </c>
      <c r="L128">
        <v>0</v>
      </c>
      <c r="M128" t="s">
        <v>78</v>
      </c>
      <c r="N128"/>
      <c r="O128"/>
      <c r="P128"/>
      <c r="Q128"/>
    </row>
    <row r="129" spans="1:17" s="59" customFormat="1" x14ac:dyDescent="0.25">
      <c r="A129" t="s">
        <v>912</v>
      </c>
      <c r="B129">
        <v>15.67</v>
      </c>
      <c r="C129">
        <v>10.87</v>
      </c>
      <c r="D129">
        <v>4.05</v>
      </c>
      <c r="F129">
        <v>107</v>
      </c>
      <c r="G129">
        <v>15451</v>
      </c>
      <c r="H129">
        <v>1</v>
      </c>
      <c r="I129">
        <v>27.31</v>
      </c>
      <c r="J129" t="s">
        <v>625</v>
      </c>
      <c r="K129" t="s">
        <v>748</v>
      </c>
      <c r="L129">
        <v>0</v>
      </c>
      <c r="M129" t="s">
        <v>78</v>
      </c>
      <c r="N129"/>
      <c r="O129"/>
      <c r="P129"/>
      <c r="Q129"/>
    </row>
    <row r="130" spans="1:17" s="59" customFormat="1" x14ac:dyDescent="0.25">
      <c r="A130" t="s">
        <v>913</v>
      </c>
      <c r="B130">
        <v>6.84</v>
      </c>
      <c r="C130">
        <v>5.77</v>
      </c>
      <c r="D130">
        <v>2.5</v>
      </c>
      <c r="F130">
        <v>20</v>
      </c>
      <c r="G130">
        <v>1300</v>
      </c>
      <c r="H130">
        <v>1</v>
      </c>
      <c r="I130">
        <v>12.87</v>
      </c>
      <c r="J130" t="s">
        <v>626</v>
      </c>
      <c r="K130" t="s">
        <v>748</v>
      </c>
      <c r="L130">
        <v>0</v>
      </c>
      <c r="M130" t="s">
        <v>78</v>
      </c>
      <c r="N130"/>
      <c r="O130"/>
      <c r="P130"/>
      <c r="Q130"/>
    </row>
    <row r="131" spans="1:17" s="59" customFormat="1" x14ac:dyDescent="0.25">
      <c r="A131" t="s">
        <v>914</v>
      </c>
      <c r="B131">
        <v>6.4</v>
      </c>
      <c r="C131">
        <v>5.17</v>
      </c>
      <c r="D131">
        <v>2.37</v>
      </c>
      <c r="F131">
        <v>25</v>
      </c>
      <c r="G131">
        <v>900</v>
      </c>
      <c r="H131">
        <v>0.92</v>
      </c>
      <c r="I131">
        <v>13.54</v>
      </c>
      <c r="J131" t="s">
        <v>626</v>
      </c>
      <c r="K131" t="s">
        <v>748</v>
      </c>
      <c r="L131">
        <v>0</v>
      </c>
      <c r="M131" t="s">
        <v>78</v>
      </c>
      <c r="N131"/>
      <c r="O131"/>
      <c r="P131"/>
      <c r="Q131"/>
    </row>
    <row r="132" spans="1:17" s="59" customFormat="1" x14ac:dyDescent="0.25">
      <c r="A132" t="s">
        <v>915</v>
      </c>
      <c r="B132">
        <v>9.6300000000000008</v>
      </c>
      <c r="C132">
        <v>7.5</v>
      </c>
      <c r="D132">
        <v>2.75</v>
      </c>
      <c r="F132">
        <v>49</v>
      </c>
      <c r="G132">
        <v>6700</v>
      </c>
      <c r="H132">
        <v>1.02</v>
      </c>
      <c r="I132">
        <v>16.45</v>
      </c>
      <c r="J132" t="s">
        <v>626</v>
      </c>
      <c r="K132" t="s">
        <v>748</v>
      </c>
      <c r="L132">
        <v>0</v>
      </c>
      <c r="M132" t="s">
        <v>78</v>
      </c>
      <c r="N132"/>
      <c r="O132"/>
      <c r="P132"/>
      <c r="Q132"/>
    </row>
    <row r="133" spans="1:17" s="59" customFormat="1" x14ac:dyDescent="0.25">
      <c r="A133" t="s">
        <v>916</v>
      </c>
      <c r="B133">
        <v>12</v>
      </c>
      <c r="C133">
        <v>9.5</v>
      </c>
      <c r="D133">
        <v>3</v>
      </c>
      <c r="F133">
        <v>91</v>
      </c>
      <c r="G133">
        <v>10000</v>
      </c>
      <c r="H133">
        <v>1</v>
      </c>
      <c r="I133">
        <v>24.61</v>
      </c>
      <c r="J133" t="s">
        <v>623</v>
      </c>
      <c r="K133" t="s">
        <v>748</v>
      </c>
      <c r="L133">
        <v>0</v>
      </c>
      <c r="M133" t="s">
        <v>78</v>
      </c>
      <c r="N133"/>
      <c r="O133"/>
      <c r="P133"/>
      <c r="Q133"/>
    </row>
    <row r="134" spans="1:17" s="59" customFormat="1" x14ac:dyDescent="0.25">
      <c r="A134" t="s">
        <v>917</v>
      </c>
      <c r="B134">
        <v>10</v>
      </c>
      <c r="C134">
        <v>7.88</v>
      </c>
      <c r="D134">
        <v>3.41</v>
      </c>
      <c r="F134">
        <v>62</v>
      </c>
      <c r="G134">
        <v>4500</v>
      </c>
      <c r="H134">
        <v>1</v>
      </c>
      <c r="I134">
        <v>21.47</v>
      </c>
      <c r="J134" t="s">
        <v>627</v>
      </c>
      <c r="K134" t="s">
        <v>748</v>
      </c>
      <c r="L134">
        <v>0</v>
      </c>
      <c r="M134" t="s">
        <v>78</v>
      </c>
      <c r="N134"/>
      <c r="O134"/>
      <c r="P134"/>
      <c r="Q134"/>
    </row>
    <row r="135" spans="1:17" s="59" customFormat="1" x14ac:dyDescent="0.25">
      <c r="A135" t="s">
        <v>918</v>
      </c>
      <c r="B135">
        <v>9.1</v>
      </c>
      <c r="C135">
        <v>7.4</v>
      </c>
      <c r="D135">
        <v>3.08</v>
      </c>
      <c r="F135">
        <v>49</v>
      </c>
      <c r="G135">
        <v>3750</v>
      </c>
      <c r="H135">
        <v>1</v>
      </c>
      <c r="I135">
        <v>18.75</v>
      </c>
      <c r="J135" t="s">
        <v>627</v>
      </c>
      <c r="K135" t="s">
        <v>748</v>
      </c>
      <c r="L135">
        <v>0</v>
      </c>
      <c r="M135" t="s">
        <v>78</v>
      </c>
      <c r="N135"/>
      <c r="O135"/>
      <c r="P135"/>
      <c r="Q135"/>
    </row>
    <row r="136" spans="1:17" s="59" customFormat="1" x14ac:dyDescent="0.25">
      <c r="A136" t="s">
        <v>919</v>
      </c>
      <c r="B136">
        <v>9.1</v>
      </c>
      <c r="C136">
        <v>7.4</v>
      </c>
      <c r="D136">
        <v>3.08</v>
      </c>
      <c r="F136">
        <v>50</v>
      </c>
      <c r="G136">
        <v>3800</v>
      </c>
      <c r="H136">
        <v>1</v>
      </c>
      <c r="I136">
        <v>18.87</v>
      </c>
      <c r="J136" t="s">
        <v>627</v>
      </c>
      <c r="K136" t="s">
        <v>748</v>
      </c>
      <c r="L136">
        <v>0</v>
      </c>
      <c r="M136" t="s">
        <v>78</v>
      </c>
      <c r="N136"/>
      <c r="O136"/>
      <c r="P136"/>
      <c r="Q136"/>
    </row>
    <row r="137" spans="1:17" s="59" customFormat="1" x14ac:dyDescent="0.25">
      <c r="A137" t="s">
        <v>920</v>
      </c>
      <c r="B137">
        <v>9.99</v>
      </c>
      <c r="C137">
        <v>8.4</v>
      </c>
      <c r="D137">
        <v>3.35</v>
      </c>
      <c r="F137">
        <v>50</v>
      </c>
      <c r="G137">
        <v>3650</v>
      </c>
      <c r="H137">
        <v>1</v>
      </c>
      <c r="I137">
        <v>21.24</v>
      </c>
      <c r="J137" t="s">
        <v>627</v>
      </c>
      <c r="K137" t="s">
        <v>748</v>
      </c>
      <c r="L137">
        <v>0</v>
      </c>
      <c r="M137" t="s">
        <v>78</v>
      </c>
      <c r="N137"/>
      <c r="O137"/>
      <c r="P137"/>
      <c r="Q137"/>
    </row>
    <row r="138" spans="1:17" s="59" customFormat="1" x14ac:dyDescent="0.25">
      <c r="A138" t="s">
        <v>921</v>
      </c>
      <c r="B138">
        <v>11.25</v>
      </c>
      <c r="C138">
        <v>9</v>
      </c>
      <c r="D138">
        <v>3.73</v>
      </c>
      <c r="F138">
        <v>79</v>
      </c>
      <c r="G138">
        <v>6950</v>
      </c>
      <c r="H138">
        <v>1.05</v>
      </c>
      <c r="I138">
        <v>24.99</v>
      </c>
      <c r="J138" t="s">
        <v>623</v>
      </c>
      <c r="K138" t="s">
        <v>748</v>
      </c>
      <c r="L138">
        <v>0</v>
      </c>
      <c r="M138" t="s">
        <v>78</v>
      </c>
      <c r="N138"/>
      <c r="O138"/>
      <c r="P138"/>
      <c r="Q138"/>
    </row>
    <row r="139" spans="1:17" s="59" customFormat="1" x14ac:dyDescent="0.25">
      <c r="A139" t="s">
        <v>922</v>
      </c>
      <c r="B139">
        <v>11.25</v>
      </c>
      <c r="C139">
        <v>9.5399999999999991</v>
      </c>
      <c r="D139">
        <v>3.65</v>
      </c>
      <c r="F139">
        <v>80.83</v>
      </c>
      <c r="G139">
        <v>6950</v>
      </c>
      <c r="H139">
        <v>1.05</v>
      </c>
      <c r="I139">
        <v>26.14</v>
      </c>
      <c r="J139" t="s">
        <v>625</v>
      </c>
      <c r="K139" t="s">
        <v>748</v>
      </c>
      <c r="L139">
        <v>0</v>
      </c>
      <c r="M139" t="s">
        <v>78</v>
      </c>
      <c r="N139"/>
      <c r="O139"/>
      <c r="P139"/>
      <c r="Q139"/>
    </row>
    <row r="140" spans="1:17" s="59" customFormat="1" x14ac:dyDescent="0.25">
      <c r="A140" t="s">
        <v>923</v>
      </c>
      <c r="B140">
        <v>11.25</v>
      </c>
      <c r="C140">
        <v>9.5399999999999991</v>
      </c>
      <c r="D140">
        <v>3.65</v>
      </c>
      <c r="F140">
        <v>83.01</v>
      </c>
      <c r="G140">
        <v>6950</v>
      </c>
      <c r="H140">
        <v>1.05</v>
      </c>
      <c r="I140">
        <v>26.49</v>
      </c>
      <c r="J140" t="s">
        <v>625</v>
      </c>
      <c r="K140" t="s">
        <v>748</v>
      </c>
      <c r="L140">
        <v>0</v>
      </c>
      <c r="M140" t="s">
        <v>78</v>
      </c>
      <c r="N140"/>
      <c r="O140"/>
      <c r="P140"/>
      <c r="Q140"/>
    </row>
    <row r="141" spans="1:17" s="59" customFormat="1" x14ac:dyDescent="0.25">
      <c r="A141" t="s">
        <v>924</v>
      </c>
      <c r="B141">
        <v>11.85</v>
      </c>
      <c r="C141">
        <v>9.1199999999999992</v>
      </c>
      <c r="D141">
        <v>3.88</v>
      </c>
      <c r="F141">
        <v>95</v>
      </c>
      <c r="G141">
        <v>8493</v>
      </c>
      <c r="H141">
        <v>1</v>
      </c>
      <c r="I141">
        <v>25.19</v>
      </c>
      <c r="J141" t="s">
        <v>625</v>
      </c>
      <c r="K141" t="s">
        <v>748</v>
      </c>
      <c r="L141">
        <v>0</v>
      </c>
      <c r="M141" t="s">
        <v>78</v>
      </c>
      <c r="N141"/>
      <c r="O141"/>
      <c r="P141"/>
      <c r="Q141"/>
    </row>
    <row r="142" spans="1:17" s="59" customFormat="1" x14ac:dyDescent="0.25">
      <c r="A142" t="s">
        <v>925</v>
      </c>
      <c r="B142">
        <v>13.21</v>
      </c>
      <c r="C142">
        <v>10.82</v>
      </c>
      <c r="D142">
        <v>3.85</v>
      </c>
      <c r="F142">
        <v>97</v>
      </c>
      <c r="G142">
        <v>10820</v>
      </c>
      <c r="H142">
        <v>1.02</v>
      </c>
      <c r="I142">
        <v>27.73</v>
      </c>
      <c r="J142" t="s">
        <v>624</v>
      </c>
      <c r="K142" t="s">
        <v>748</v>
      </c>
      <c r="L142">
        <v>0</v>
      </c>
      <c r="M142" t="s">
        <v>78</v>
      </c>
      <c r="N142"/>
      <c r="O142"/>
      <c r="P142"/>
      <c r="Q142"/>
    </row>
    <row r="143" spans="1:17" s="59" customFormat="1" x14ac:dyDescent="0.25">
      <c r="A143" t="s">
        <v>926</v>
      </c>
      <c r="B143">
        <v>7.54</v>
      </c>
      <c r="C143">
        <v>6.37</v>
      </c>
      <c r="D143">
        <v>2.76</v>
      </c>
      <c r="F143">
        <v>31</v>
      </c>
      <c r="G143">
        <v>1780</v>
      </c>
      <c r="H143">
        <v>1.02</v>
      </c>
      <c r="I143">
        <v>16.38</v>
      </c>
      <c r="J143" t="s">
        <v>626</v>
      </c>
      <c r="K143" t="s">
        <v>748</v>
      </c>
      <c r="L143">
        <v>0</v>
      </c>
      <c r="M143" t="s">
        <v>78</v>
      </c>
      <c r="N143"/>
      <c r="O143"/>
      <c r="P143"/>
      <c r="Q143"/>
    </row>
    <row r="144" spans="1:17" s="59" customFormat="1" x14ac:dyDescent="0.25">
      <c r="A144" t="s">
        <v>927</v>
      </c>
      <c r="B144">
        <v>8.23</v>
      </c>
      <c r="C144">
        <v>7.24</v>
      </c>
      <c r="D144">
        <v>2.82</v>
      </c>
      <c r="F144">
        <v>38</v>
      </c>
      <c r="G144">
        <v>2910</v>
      </c>
      <c r="H144">
        <v>1</v>
      </c>
      <c r="I144">
        <v>16.97</v>
      </c>
      <c r="J144" t="s">
        <v>626</v>
      </c>
      <c r="K144" t="s">
        <v>748</v>
      </c>
      <c r="L144">
        <v>0</v>
      </c>
      <c r="M144" t="s">
        <v>78</v>
      </c>
      <c r="N144"/>
      <c r="O144"/>
      <c r="P144"/>
      <c r="Q144"/>
    </row>
    <row r="145" spans="1:17" s="59" customFormat="1" x14ac:dyDescent="0.25">
      <c r="A145" t="s">
        <v>468</v>
      </c>
      <c r="B145">
        <v>9.1189999999999998</v>
      </c>
      <c r="C145">
        <v>7.62</v>
      </c>
      <c r="D145">
        <v>3.29</v>
      </c>
      <c r="F145">
        <v>58</v>
      </c>
      <c r="G145">
        <v>4672</v>
      </c>
      <c r="H145">
        <v>1</v>
      </c>
      <c r="I145">
        <v>19.510000000000002</v>
      </c>
      <c r="J145" t="s">
        <v>627</v>
      </c>
      <c r="K145" t="s">
        <v>748</v>
      </c>
      <c r="L145">
        <v>0</v>
      </c>
      <c r="M145" t="s">
        <v>78</v>
      </c>
      <c r="N145"/>
      <c r="O145"/>
      <c r="P145"/>
      <c r="Q145"/>
    </row>
    <row r="146" spans="1:17" s="59" customFormat="1" x14ac:dyDescent="0.25">
      <c r="A146" t="s">
        <v>332</v>
      </c>
      <c r="B146">
        <v>10.52</v>
      </c>
      <c r="C146">
        <v>9.09</v>
      </c>
      <c r="D146">
        <v>3.58</v>
      </c>
      <c r="F146">
        <v>68.400000000000006</v>
      </c>
      <c r="G146">
        <v>5421</v>
      </c>
      <c r="H146">
        <v>1.02</v>
      </c>
      <c r="I146">
        <v>23.96</v>
      </c>
      <c r="J146" t="s">
        <v>623</v>
      </c>
      <c r="K146" t="s">
        <v>748</v>
      </c>
      <c r="L146">
        <v>0</v>
      </c>
      <c r="M146" t="s">
        <v>78</v>
      </c>
      <c r="N146"/>
      <c r="O146"/>
      <c r="P146"/>
      <c r="Q146"/>
    </row>
    <row r="147" spans="1:17" s="59" customFormat="1" x14ac:dyDescent="0.25">
      <c r="A147" t="s">
        <v>928</v>
      </c>
      <c r="B147">
        <v>10.52</v>
      </c>
      <c r="C147">
        <v>9.09</v>
      </c>
      <c r="D147">
        <v>3.58</v>
      </c>
      <c r="F147">
        <v>71.680000000000007</v>
      </c>
      <c r="G147">
        <v>5421</v>
      </c>
      <c r="H147">
        <v>1.02</v>
      </c>
      <c r="I147">
        <v>24.53</v>
      </c>
      <c r="J147" t="s">
        <v>623</v>
      </c>
      <c r="K147" t="s">
        <v>748</v>
      </c>
      <c r="L147">
        <v>0</v>
      </c>
      <c r="M147" t="s">
        <v>78</v>
      </c>
      <c r="N147"/>
      <c r="O147"/>
      <c r="P147"/>
      <c r="Q147"/>
    </row>
    <row r="148" spans="1:17" s="59" customFormat="1" x14ac:dyDescent="0.25">
      <c r="A148" t="s">
        <v>929</v>
      </c>
      <c r="B148">
        <v>10.52</v>
      </c>
      <c r="C148">
        <v>9.09</v>
      </c>
      <c r="D148">
        <v>3.58</v>
      </c>
      <c r="F148">
        <v>68.400000000000006</v>
      </c>
      <c r="G148">
        <v>5715</v>
      </c>
      <c r="H148">
        <v>0.99</v>
      </c>
      <c r="I148">
        <v>22.87</v>
      </c>
      <c r="J148" t="s">
        <v>623</v>
      </c>
      <c r="K148" t="s">
        <v>748</v>
      </c>
      <c r="L148">
        <v>0</v>
      </c>
      <c r="M148" t="s">
        <v>78</v>
      </c>
      <c r="N148"/>
      <c r="O148"/>
      <c r="P148"/>
      <c r="Q148"/>
    </row>
    <row r="149" spans="1:17" s="59" customFormat="1" x14ac:dyDescent="0.25">
      <c r="A149" t="s">
        <v>930</v>
      </c>
      <c r="B149">
        <v>10.52</v>
      </c>
      <c r="C149">
        <v>9.09</v>
      </c>
      <c r="D149">
        <v>3.58</v>
      </c>
      <c r="F149">
        <v>68.400000000000006</v>
      </c>
      <c r="G149">
        <v>5693</v>
      </c>
      <c r="H149">
        <v>1</v>
      </c>
      <c r="I149">
        <v>23.13</v>
      </c>
      <c r="J149" t="s">
        <v>623</v>
      </c>
      <c r="K149" t="s">
        <v>748</v>
      </c>
      <c r="L149">
        <v>0</v>
      </c>
      <c r="M149" t="s">
        <v>78</v>
      </c>
      <c r="N149"/>
      <c r="O149"/>
      <c r="P149"/>
      <c r="Q149"/>
    </row>
    <row r="150" spans="1:17" s="59" customFormat="1" x14ac:dyDescent="0.25">
      <c r="A150" t="s">
        <v>931</v>
      </c>
      <c r="B150">
        <v>11.07</v>
      </c>
      <c r="C150">
        <v>9.2200000000000006</v>
      </c>
      <c r="D150">
        <v>3.63</v>
      </c>
      <c r="F150">
        <v>68</v>
      </c>
      <c r="G150">
        <v>6125</v>
      </c>
      <c r="H150">
        <v>1</v>
      </c>
      <c r="I150">
        <v>23.14</v>
      </c>
      <c r="J150" t="s">
        <v>623</v>
      </c>
      <c r="K150" t="s">
        <v>748</v>
      </c>
      <c r="L150">
        <v>0</v>
      </c>
      <c r="M150" t="s">
        <v>78</v>
      </c>
      <c r="N150"/>
      <c r="O150"/>
      <c r="P150"/>
      <c r="Q150"/>
    </row>
    <row r="151" spans="1:17" s="59" customFormat="1" x14ac:dyDescent="0.25">
      <c r="A151" t="s">
        <v>932</v>
      </c>
      <c r="B151">
        <v>9.75</v>
      </c>
      <c r="C151">
        <v>7.32</v>
      </c>
      <c r="D151">
        <v>3</v>
      </c>
      <c r="F151">
        <v>51</v>
      </c>
      <c r="G151">
        <v>4400</v>
      </c>
      <c r="H151">
        <v>1</v>
      </c>
      <c r="I151">
        <v>18.53</v>
      </c>
      <c r="J151" t="s">
        <v>627</v>
      </c>
      <c r="K151" t="s">
        <v>748</v>
      </c>
      <c r="L151">
        <v>0</v>
      </c>
      <c r="M151" t="s">
        <v>78</v>
      </c>
      <c r="N151"/>
      <c r="O151"/>
      <c r="P151"/>
      <c r="Q151"/>
    </row>
    <row r="152" spans="1:17" s="59" customFormat="1" x14ac:dyDescent="0.25">
      <c r="A152" t="s">
        <v>933</v>
      </c>
      <c r="B152">
        <v>10.89</v>
      </c>
      <c r="C152">
        <v>8.7799999999999994</v>
      </c>
      <c r="D152">
        <v>3.76</v>
      </c>
      <c r="F152">
        <v>75.92</v>
      </c>
      <c r="G152">
        <v>7300</v>
      </c>
      <c r="H152">
        <v>1.02</v>
      </c>
      <c r="I152">
        <v>22.89</v>
      </c>
      <c r="J152" t="s">
        <v>623</v>
      </c>
      <c r="K152" t="s">
        <v>748</v>
      </c>
      <c r="L152">
        <v>0</v>
      </c>
      <c r="M152" t="s">
        <v>78</v>
      </c>
      <c r="N152"/>
      <c r="O152"/>
      <c r="P152"/>
      <c r="Q152"/>
    </row>
    <row r="153" spans="1:17" s="59" customFormat="1" x14ac:dyDescent="0.25">
      <c r="A153" t="s">
        <v>934</v>
      </c>
      <c r="B153">
        <v>10.89</v>
      </c>
      <c r="C153">
        <v>8.7799999999999994</v>
      </c>
      <c r="D153">
        <v>3.76</v>
      </c>
      <c r="F153">
        <v>75.92</v>
      </c>
      <c r="G153">
        <v>7300</v>
      </c>
      <c r="H153">
        <v>1</v>
      </c>
      <c r="I153">
        <v>22.44</v>
      </c>
      <c r="J153" t="s">
        <v>623</v>
      </c>
      <c r="K153" t="s">
        <v>748</v>
      </c>
      <c r="L153">
        <v>0</v>
      </c>
      <c r="M153" t="s">
        <v>78</v>
      </c>
      <c r="N153"/>
      <c r="O153"/>
      <c r="P153"/>
      <c r="Q153"/>
    </row>
    <row r="154" spans="1:17" s="59" customFormat="1" x14ac:dyDescent="0.25">
      <c r="A154" t="s">
        <v>935</v>
      </c>
      <c r="B154">
        <v>13.06</v>
      </c>
      <c r="C154">
        <v>10.5</v>
      </c>
      <c r="D154">
        <v>4.09</v>
      </c>
      <c r="F154">
        <v>101</v>
      </c>
      <c r="G154">
        <v>9500</v>
      </c>
      <c r="H154">
        <v>1.08</v>
      </c>
      <c r="I154">
        <v>30.41</v>
      </c>
      <c r="J154" t="s">
        <v>624</v>
      </c>
      <c r="K154" t="s">
        <v>748</v>
      </c>
      <c r="L154">
        <v>0</v>
      </c>
      <c r="M154" t="s">
        <v>78</v>
      </c>
      <c r="N154"/>
      <c r="O154"/>
      <c r="P154"/>
      <c r="Q154"/>
    </row>
    <row r="155" spans="1:17" s="59" customFormat="1" x14ac:dyDescent="0.25">
      <c r="A155" t="s">
        <v>508</v>
      </c>
      <c r="B155">
        <v>14</v>
      </c>
      <c r="C155">
        <v>12.28</v>
      </c>
      <c r="D155">
        <v>4.16</v>
      </c>
      <c r="F155">
        <v>119</v>
      </c>
      <c r="G155">
        <v>10500</v>
      </c>
      <c r="H155">
        <v>1</v>
      </c>
      <c r="I155">
        <v>33.549999999999997</v>
      </c>
      <c r="J155" t="s">
        <v>628</v>
      </c>
      <c r="K155" t="s">
        <v>748</v>
      </c>
      <c r="L155">
        <v>0</v>
      </c>
      <c r="M155" t="s">
        <v>78</v>
      </c>
      <c r="N155"/>
      <c r="O155"/>
      <c r="P155"/>
      <c r="Q155"/>
    </row>
    <row r="156" spans="1:17" s="59" customFormat="1" x14ac:dyDescent="0.25">
      <c r="A156" t="s">
        <v>936</v>
      </c>
      <c r="B156">
        <v>14.43</v>
      </c>
      <c r="C156">
        <v>11.58</v>
      </c>
      <c r="D156">
        <v>4.49</v>
      </c>
      <c r="F156">
        <v>137</v>
      </c>
      <c r="G156">
        <v>14000</v>
      </c>
      <c r="H156">
        <v>1.02</v>
      </c>
      <c r="I156">
        <v>32.47</v>
      </c>
      <c r="J156" t="s">
        <v>628</v>
      </c>
      <c r="K156" t="s">
        <v>748</v>
      </c>
      <c r="L156">
        <v>0</v>
      </c>
      <c r="M156" t="s">
        <v>78</v>
      </c>
      <c r="N156"/>
      <c r="O156"/>
      <c r="P156"/>
      <c r="Q156"/>
    </row>
    <row r="157" spans="1:17" s="59" customFormat="1" x14ac:dyDescent="0.25">
      <c r="A157" t="s">
        <v>937</v>
      </c>
      <c r="B157">
        <v>14.4</v>
      </c>
      <c r="C157">
        <v>12.49</v>
      </c>
      <c r="D157">
        <v>4.5</v>
      </c>
      <c r="F157">
        <v>138</v>
      </c>
      <c r="G157">
        <v>16890</v>
      </c>
      <c r="H157">
        <v>1.02</v>
      </c>
      <c r="I157">
        <v>32.130000000000003</v>
      </c>
      <c r="J157" t="s">
        <v>628</v>
      </c>
      <c r="K157" t="s">
        <v>748</v>
      </c>
      <c r="L157">
        <v>0</v>
      </c>
      <c r="M157" t="s">
        <v>78</v>
      </c>
      <c r="N157"/>
      <c r="O157"/>
      <c r="P157"/>
      <c r="Q157"/>
    </row>
    <row r="158" spans="1:17" s="59" customFormat="1" x14ac:dyDescent="0.25">
      <c r="A158" t="s">
        <v>938</v>
      </c>
      <c r="B158">
        <v>7.5</v>
      </c>
      <c r="C158">
        <v>5.6</v>
      </c>
      <c r="D158">
        <v>2.4500000000000002</v>
      </c>
      <c r="F158">
        <v>26</v>
      </c>
      <c r="G158">
        <v>1300</v>
      </c>
      <c r="H158">
        <v>1</v>
      </c>
      <c r="I158">
        <v>14.85</v>
      </c>
      <c r="J158" t="s">
        <v>626</v>
      </c>
      <c r="K158" t="s">
        <v>748</v>
      </c>
      <c r="L158">
        <v>0</v>
      </c>
      <c r="M158" t="s">
        <v>78</v>
      </c>
      <c r="N158"/>
      <c r="O158"/>
      <c r="P158"/>
      <c r="Q158"/>
    </row>
    <row r="159" spans="1:17" s="59" customFormat="1" x14ac:dyDescent="0.25">
      <c r="A159" t="s">
        <v>939</v>
      </c>
      <c r="B159">
        <v>7.99</v>
      </c>
      <c r="C159">
        <v>6.95</v>
      </c>
      <c r="D159">
        <v>2.9</v>
      </c>
      <c r="F159">
        <v>36</v>
      </c>
      <c r="G159">
        <v>2200</v>
      </c>
      <c r="H159">
        <v>1</v>
      </c>
      <c r="I159">
        <v>17.41</v>
      </c>
      <c r="J159" t="s">
        <v>626</v>
      </c>
      <c r="K159" t="s">
        <v>748</v>
      </c>
      <c r="L159">
        <v>0</v>
      </c>
      <c r="M159" t="s">
        <v>78</v>
      </c>
      <c r="N159"/>
      <c r="O159"/>
      <c r="P159"/>
      <c r="Q159"/>
    </row>
    <row r="160" spans="1:17" s="59" customFormat="1" x14ac:dyDescent="0.25">
      <c r="A160" t="s">
        <v>940</v>
      </c>
      <c r="B160">
        <v>8.5500000000000007</v>
      </c>
      <c r="C160">
        <v>7.1</v>
      </c>
      <c r="D160">
        <v>3</v>
      </c>
      <c r="F160">
        <v>38</v>
      </c>
      <c r="G160">
        <v>2500</v>
      </c>
      <c r="H160">
        <v>1</v>
      </c>
      <c r="I160">
        <v>17.850000000000001</v>
      </c>
      <c r="J160" t="s">
        <v>626</v>
      </c>
      <c r="K160" t="s">
        <v>748</v>
      </c>
      <c r="L160">
        <v>0</v>
      </c>
      <c r="M160" t="s">
        <v>78</v>
      </c>
      <c r="N160"/>
      <c r="O160"/>
      <c r="P160"/>
      <c r="Q160"/>
    </row>
    <row r="161" spans="1:17" s="59" customFormat="1" x14ac:dyDescent="0.25">
      <c r="A161" t="s">
        <v>1500</v>
      </c>
      <c r="B161">
        <v>8.5500000000000007</v>
      </c>
      <c r="C161">
        <v>7.1</v>
      </c>
      <c r="D161">
        <v>3</v>
      </c>
      <c r="F161">
        <v>38</v>
      </c>
      <c r="G161">
        <v>2500</v>
      </c>
      <c r="H161">
        <v>1</v>
      </c>
      <c r="I161">
        <v>17.850000000000001</v>
      </c>
      <c r="J161" t="s">
        <v>626</v>
      </c>
      <c r="K161" t="s">
        <v>748</v>
      </c>
      <c r="L161">
        <v>0</v>
      </c>
      <c r="M161" t="s">
        <v>78</v>
      </c>
      <c r="N161"/>
      <c r="O161"/>
      <c r="P161"/>
      <c r="Q161"/>
    </row>
    <row r="162" spans="1:17" s="59" customFormat="1" x14ac:dyDescent="0.25">
      <c r="A162" t="s">
        <v>941</v>
      </c>
      <c r="B162">
        <v>7.2</v>
      </c>
      <c r="C162">
        <v>6</v>
      </c>
      <c r="D162">
        <v>2.5</v>
      </c>
      <c r="F162">
        <v>28.65</v>
      </c>
      <c r="G162">
        <v>1250</v>
      </c>
      <c r="H162">
        <v>1</v>
      </c>
      <c r="I162">
        <v>16.13</v>
      </c>
      <c r="J162" t="s">
        <v>626</v>
      </c>
      <c r="K162" t="s">
        <v>748</v>
      </c>
      <c r="L162">
        <v>0</v>
      </c>
      <c r="M162" t="s">
        <v>78</v>
      </c>
      <c r="N162"/>
      <c r="O162"/>
      <c r="P162"/>
      <c r="Q162"/>
    </row>
    <row r="163" spans="1:17" s="59" customFormat="1" x14ac:dyDescent="0.25">
      <c r="A163" t="s">
        <v>942</v>
      </c>
      <c r="B163">
        <v>9.75</v>
      </c>
      <c r="C163">
        <v>8.5</v>
      </c>
      <c r="D163">
        <v>3.05</v>
      </c>
      <c r="F163">
        <v>57</v>
      </c>
      <c r="G163">
        <v>5000</v>
      </c>
      <c r="H163">
        <v>1.02</v>
      </c>
      <c r="I163">
        <v>21.02</v>
      </c>
      <c r="J163" t="s">
        <v>627</v>
      </c>
      <c r="K163" t="s">
        <v>748</v>
      </c>
      <c r="L163">
        <v>0</v>
      </c>
      <c r="M163" t="s">
        <v>78</v>
      </c>
      <c r="N163"/>
      <c r="O163"/>
      <c r="P163"/>
      <c r="Q163"/>
    </row>
    <row r="164" spans="1:17" s="59" customFormat="1" x14ac:dyDescent="0.25">
      <c r="A164" t="s">
        <v>943</v>
      </c>
      <c r="B164">
        <v>10.039999999999999</v>
      </c>
      <c r="C164">
        <v>8.9</v>
      </c>
      <c r="D164">
        <v>2.82</v>
      </c>
      <c r="F164">
        <v>61</v>
      </c>
      <c r="G164">
        <v>6831</v>
      </c>
      <c r="H164">
        <v>1</v>
      </c>
      <c r="I164">
        <v>20.36</v>
      </c>
      <c r="J164" t="s">
        <v>627</v>
      </c>
      <c r="K164" t="s">
        <v>748</v>
      </c>
      <c r="L164">
        <v>0</v>
      </c>
      <c r="M164" t="s">
        <v>78</v>
      </c>
      <c r="N164"/>
      <c r="O164"/>
      <c r="P164"/>
      <c r="Q164"/>
    </row>
    <row r="165" spans="1:17" s="59" customFormat="1" x14ac:dyDescent="0.25">
      <c r="A165" t="s">
        <v>944</v>
      </c>
      <c r="B165">
        <v>11.25</v>
      </c>
      <c r="C165">
        <v>9.15</v>
      </c>
      <c r="D165">
        <v>3.2</v>
      </c>
      <c r="F165">
        <v>75</v>
      </c>
      <c r="G165">
        <v>6500</v>
      </c>
      <c r="H165">
        <v>1</v>
      </c>
      <c r="I165">
        <v>24.05</v>
      </c>
      <c r="J165" t="s">
        <v>623</v>
      </c>
      <c r="K165" t="s">
        <v>748</v>
      </c>
      <c r="L165">
        <v>0</v>
      </c>
      <c r="M165" t="s">
        <v>78</v>
      </c>
      <c r="N165"/>
      <c r="O165"/>
      <c r="P165"/>
      <c r="Q165"/>
    </row>
    <row r="166" spans="1:17" s="59" customFormat="1" x14ac:dyDescent="0.25">
      <c r="A166" t="s">
        <v>945</v>
      </c>
      <c r="B166">
        <v>9.1</v>
      </c>
      <c r="C166">
        <v>6.6</v>
      </c>
      <c r="D166">
        <v>2.85</v>
      </c>
      <c r="F166">
        <v>41</v>
      </c>
      <c r="G166">
        <v>2800</v>
      </c>
      <c r="H166">
        <v>1</v>
      </c>
      <c r="I166">
        <v>17.54</v>
      </c>
      <c r="J166" t="s">
        <v>626</v>
      </c>
      <c r="K166" t="s">
        <v>748</v>
      </c>
      <c r="L166">
        <v>0</v>
      </c>
      <c r="M166" t="s">
        <v>78</v>
      </c>
      <c r="N166"/>
      <c r="O166"/>
      <c r="P166"/>
      <c r="Q166"/>
    </row>
    <row r="167" spans="1:17" s="59" customFormat="1" x14ac:dyDescent="0.25">
      <c r="A167" t="s">
        <v>946</v>
      </c>
      <c r="B167">
        <v>8.44</v>
      </c>
      <c r="C167">
        <v>6.5</v>
      </c>
      <c r="D167">
        <v>2.5499999999999998</v>
      </c>
      <c r="F167">
        <v>35</v>
      </c>
      <c r="G167">
        <v>7000</v>
      </c>
      <c r="H167">
        <v>1</v>
      </c>
      <c r="I167">
        <v>11.72</v>
      </c>
      <c r="J167" t="s">
        <v>626</v>
      </c>
      <c r="K167" t="s">
        <v>748</v>
      </c>
      <c r="L167">
        <v>0</v>
      </c>
      <c r="M167" t="s">
        <v>78</v>
      </c>
      <c r="N167"/>
      <c r="O167"/>
      <c r="P167"/>
      <c r="Q167"/>
    </row>
    <row r="168" spans="1:17" s="59" customFormat="1" x14ac:dyDescent="0.25">
      <c r="A168" t="s">
        <v>947</v>
      </c>
      <c r="B168">
        <v>16.940000000000001</v>
      </c>
      <c r="C168">
        <v>12.6</v>
      </c>
      <c r="D168">
        <v>3.84</v>
      </c>
      <c r="F168">
        <v>155</v>
      </c>
      <c r="G168">
        <v>22000</v>
      </c>
      <c r="H168">
        <v>1</v>
      </c>
      <c r="I168">
        <v>33.799999999999997</v>
      </c>
      <c r="J168" t="s">
        <v>628</v>
      </c>
      <c r="K168" t="s">
        <v>748</v>
      </c>
      <c r="L168">
        <v>0</v>
      </c>
      <c r="M168" t="s">
        <v>78</v>
      </c>
      <c r="N168"/>
      <c r="O168"/>
      <c r="P168"/>
      <c r="Q168"/>
    </row>
    <row r="169" spans="1:17" s="59" customFormat="1" x14ac:dyDescent="0.25">
      <c r="A169" t="s">
        <v>948</v>
      </c>
      <c r="B169">
        <v>8.5299999999999994</v>
      </c>
      <c r="C169">
        <v>7.4</v>
      </c>
      <c r="D169">
        <v>2.98</v>
      </c>
      <c r="F169">
        <v>44</v>
      </c>
      <c r="G169">
        <v>2500</v>
      </c>
      <c r="H169">
        <v>1.04</v>
      </c>
      <c r="I169">
        <v>20.399999999999999</v>
      </c>
      <c r="J169" t="s">
        <v>627</v>
      </c>
      <c r="K169" t="s">
        <v>748</v>
      </c>
      <c r="L169">
        <v>0</v>
      </c>
      <c r="M169" t="s">
        <v>78</v>
      </c>
      <c r="N169"/>
      <c r="O169"/>
      <c r="P169"/>
      <c r="Q169"/>
    </row>
    <row r="170" spans="1:17" s="59" customFormat="1" x14ac:dyDescent="0.25">
      <c r="A170" t="s">
        <v>949</v>
      </c>
      <c r="B170">
        <v>9.4</v>
      </c>
      <c r="C170">
        <v>7.6</v>
      </c>
      <c r="D170">
        <v>3</v>
      </c>
      <c r="F170">
        <v>48.31</v>
      </c>
      <c r="G170">
        <v>2600</v>
      </c>
      <c r="H170">
        <v>1.04</v>
      </c>
      <c r="I170">
        <v>22.17</v>
      </c>
      <c r="J170" t="s">
        <v>627</v>
      </c>
      <c r="K170" t="s">
        <v>748</v>
      </c>
      <c r="L170">
        <v>0</v>
      </c>
      <c r="M170" t="s">
        <v>78</v>
      </c>
      <c r="N170"/>
      <c r="O170"/>
      <c r="P170"/>
      <c r="Q170"/>
    </row>
    <row r="171" spans="1:17" s="59" customFormat="1" x14ac:dyDescent="0.25">
      <c r="A171" t="s">
        <v>950</v>
      </c>
      <c r="B171">
        <v>7</v>
      </c>
      <c r="C171">
        <v>5.75</v>
      </c>
      <c r="D171">
        <v>2.58</v>
      </c>
      <c r="F171">
        <v>27</v>
      </c>
      <c r="G171">
        <v>1900</v>
      </c>
      <c r="H171">
        <v>1</v>
      </c>
      <c r="I171">
        <v>13.55</v>
      </c>
      <c r="J171" t="s">
        <v>626</v>
      </c>
      <c r="K171" t="s">
        <v>748</v>
      </c>
      <c r="L171">
        <v>0</v>
      </c>
      <c r="M171" t="s">
        <v>78</v>
      </c>
      <c r="N171"/>
      <c r="O171"/>
      <c r="P171"/>
      <c r="Q171"/>
    </row>
    <row r="172" spans="1:17" s="59" customFormat="1" x14ac:dyDescent="0.25">
      <c r="A172" t="s">
        <v>951</v>
      </c>
      <c r="B172">
        <v>6.5</v>
      </c>
      <c r="C172">
        <v>6.2</v>
      </c>
      <c r="D172">
        <v>2.7</v>
      </c>
      <c r="F172">
        <v>32</v>
      </c>
      <c r="G172">
        <v>1150</v>
      </c>
      <c r="H172">
        <v>1.1399999999999999</v>
      </c>
      <c r="I172">
        <v>19.89</v>
      </c>
      <c r="J172" t="s">
        <v>627</v>
      </c>
      <c r="K172" t="s">
        <v>748</v>
      </c>
      <c r="L172">
        <v>0</v>
      </c>
      <c r="M172" t="s">
        <v>78</v>
      </c>
      <c r="N172"/>
      <c r="O172"/>
      <c r="P172"/>
      <c r="Q172"/>
    </row>
    <row r="173" spans="1:17" s="59" customFormat="1" x14ac:dyDescent="0.25">
      <c r="A173" t="s">
        <v>952</v>
      </c>
      <c r="B173">
        <v>6.5</v>
      </c>
      <c r="C173">
        <v>6.2</v>
      </c>
      <c r="D173">
        <v>2.7</v>
      </c>
      <c r="F173">
        <v>34.79</v>
      </c>
      <c r="G173">
        <v>1150</v>
      </c>
      <c r="H173">
        <v>1.1399999999999999</v>
      </c>
      <c r="I173">
        <v>20.74</v>
      </c>
      <c r="J173" t="s">
        <v>627</v>
      </c>
      <c r="K173" t="s">
        <v>748</v>
      </c>
      <c r="L173">
        <v>0</v>
      </c>
      <c r="M173" t="s">
        <v>78</v>
      </c>
      <c r="N173"/>
      <c r="O173"/>
      <c r="P173"/>
      <c r="Q173"/>
    </row>
    <row r="174" spans="1:17" s="59" customFormat="1" x14ac:dyDescent="0.25">
      <c r="A174" t="s">
        <v>953</v>
      </c>
      <c r="B174">
        <v>6.5</v>
      </c>
      <c r="C174">
        <v>6.2</v>
      </c>
      <c r="D174">
        <v>2.7</v>
      </c>
      <c r="F174">
        <v>32.74</v>
      </c>
      <c r="G174">
        <v>1150</v>
      </c>
      <c r="H174">
        <v>1.0900000000000001</v>
      </c>
      <c r="I174">
        <v>19.23</v>
      </c>
      <c r="J174" t="s">
        <v>627</v>
      </c>
      <c r="K174" t="s">
        <v>748</v>
      </c>
      <c r="L174">
        <v>0</v>
      </c>
      <c r="M174" t="s">
        <v>78</v>
      </c>
      <c r="N174"/>
      <c r="O174"/>
      <c r="P174"/>
      <c r="Q174"/>
    </row>
    <row r="175" spans="1:17" s="59" customFormat="1" x14ac:dyDescent="0.25">
      <c r="A175" t="s">
        <v>954</v>
      </c>
      <c r="B175">
        <v>7.35</v>
      </c>
      <c r="C175">
        <v>5.95</v>
      </c>
      <c r="D175">
        <v>2.72</v>
      </c>
      <c r="F175">
        <v>30</v>
      </c>
      <c r="G175">
        <v>1750</v>
      </c>
      <c r="H175">
        <v>1</v>
      </c>
      <c r="I175">
        <v>15.22</v>
      </c>
      <c r="J175" t="s">
        <v>626</v>
      </c>
      <c r="K175" t="s">
        <v>748</v>
      </c>
      <c r="L175">
        <v>0</v>
      </c>
      <c r="M175" t="s">
        <v>78</v>
      </c>
      <c r="N175"/>
      <c r="O175"/>
      <c r="P175"/>
      <c r="Q175"/>
    </row>
    <row r="176" spans="1:17" s="59" customFormat="1" x14ac:dyDescent="0.25">
      <c r="A176" t="s">
        <v>657</v>
      </c>
      <c r="B176">
        <v>8.1999999999999993</v>
      </c>
      <c r="C176">
        <v>7.6</v>
      </c>
      <c r="D176">
        <v>2.4500000000000002</v>
      </c>
      <c r="F176">
        <v>45</v>
      </c>
      <c r="G176">
        <v>4500</v>
      </c>
      <c r="H176">
        <v>1</v>
      </c>
      <c r="I176">
        <v>16.8</v>
      </c>
      <c r="J176" t="s">
        <v>626</v>
      </c>
      <c r="K176" t="s">
        <v>748</v>
      </c>
      <c r="L176">
        <v>0</v>
      </c>
      <c r="M176" t="s">
        <v>78</v>
      </c>
      <c r="N176"/>
      <c r="O176"/>
      <c r="P176"/>
      <c r="Q176"/>
    </row>
    <row r="177" spans="1:17" s="59" customFormat="1" x14ac:dyDescent="0.25">
      <c r="A177" t="s">
        <v>955</v>
      </c>
      <c r="B177">
        <v>11.64</v>
      </c>
      <c r="C177">
        <v>10.57</v>
      </c>
      <c r="D177">
        <v>3.78</v>
      </c>
      <c r="F177">
        <v>73</v>
      </c>
      <c r="G177">
        <v>12000</v>
      </c>
      <c r="H177">
        <v>1.08</v>
      </c>
      <c r="I177">
        <v>23.17</v>
      </c>
      <c r="J177" t="s">
        <v>623</v>
      </c>
      <c r="K177" t="s">
        <v>748</v>
      </c>
      <c r="L177">
        <v>0</v>
      </c>
      <c r="M177" t="s">
        <v>78</v>
      </c>
      <c r="N177"/>
      <c r="O177"/>
      <c r="P177"/>
      <c r="Q177"/>
    </row>
    <row r="178" spans="1:17" s="59" customFormat="1" x14ac:dyDescent="0.25">
      <c r="A178" t="s">
        <v>956</v>
      </c>
      <c r="B178">
        <v>10.87</v>
      </c>
      <c r="C178">
        <v>9</v>
      </c>
      <c r="D178">
        <v>3.6</v>
      </c>
      <c r="F178">
        <v>75</v>
      </c>
      <c r="G178">
        <v>5600</v>
      </c>
      <c r="H178">
        <v>1</v>
      </c>
      <c r="I178">
        <v>24.48</v>
      </c>
      <c r="J178" t="s">
        <v>623</v>
      </c>
      <c r="K178" t="s">
        <v>748</v>
      </c>
      <c r="L178">
        <v>0</v>
      </c>
      <c r="M178" t="s">
        <v>78</v>
      </c>
      <c r="N178"/>
      <c r="O178"/>
      <c r="P178"/>
      <c r="Q178"/>
    </row>
    <row r="179" spans="1:17" s="59" customFormat="1" x14ac:dyDescent="0.25">
      <c r="A179" t="s">
        <v>957</v>
      </c>
      <c r="B179">
        <v>11.74</v>
      </c>
      <c r="C179">
        <v>9</v>
      </c>
      <c r="D179">
        <v>3.6</v>
      </c>
      <c r="F179">
        <v>75</v>
      </c>
      <c r="G179">
        <v>6500</v>
      </c>
      <c r="H179">
        <v>1</v>
      </c>
      <c r="I179">
        <v>24.03</v>
      </c>
      <c r="J179" t="s">
        <v>623</v>
      </c>
      <c r="K179" t="s">
        <v>748</v>
      </c>
      <c r="L179">
        <v>0</v>
      </c>
      <c r="M179" t="s">
        <v>78</v>
      </c>
      <c r="N179"/>
      <c r="O179"/>
      <c r="P179"/>
      <c r="Q179"/>
    </row>
    <row r="180" spans="1:17" s="59" customFormat="1" x14ac:dyDescent="0.25">
      <c r="A180" t="s">
        <v>958</v>
      </c>
      <c r="B180">
        <v>12</v>
      </c>
      <c r="C180">
        <v>10</v>
      </c>
      <c r="D180">
        <v>4</v>
      </c>
      <c r="F180">
        <v>84</v>
      </c>
      <c r="G180">
        <v>10300</v>
      </c>
      <c r="H180">
        <v>1</v>
      </c>
      <c r="I180">
        <v>23.59</v>
      </c>
      <c r="J180" t="s">
        <v>623</v>
      </c>
      <c r="K180" t="s">
        <v>748</v>
      </c>
      <c r="L180">
        <v>0</v>
      </c>
      <c r="M180" t="s">
        <v>78</v>
      </c>
      <c r="N180"/>
      <c r="O180"/>
      <c r="P180"/>
      <c r="Q180"/>
    </row>
    <row r="181" spans="1:17" s="59" customFormat="1" x14ac:dyDescent="0.25">
      <c r="A181" t="s">
        <v>959</v>
      </c>
      <c r="B181">
        <v>7.08</v>
      </c>
      <c r="C181">
        <v>6</v>
      </c>
      <c r="D181">
        <v>2.4500000000000002</v>
      </c>
      <c r="F181">
        <v>28</v>
      </c>
      <c r="G181">
        <v>1300</v>
      </c>
      <c r="H181">
        <v>1</v>
      </c>
      <c r="I181">
        <v>15.67</v>
      </c>
      <c r="J181" t="s">
        <v>626</v>
      </c>
      <c r="K181" t="s">
        <v>748</v>
      </c>
      <c r="L181">
        <v>0</v>
      </c>
      <c r="M181" t="s">
        <v>78</v>
      </c>
      <c r="N181"/>
      <c r="O181"/>
      <c r="P181"/>
      <c r="Q181"/>
    </row>
    <row r="182" spans="1:17" s="59" customFormat="1" x14ac:dyDescent="0.25">
      <c r="A182" t="s">
        <v>960</v>
      </c>
      <c r="B182">
        <v>8.5</v>
      </c>
      <c r="C182">
        <v>6.8</v>
      </c>
      <c r="D182">
        <v>2.9</v>
      </c>
      <c r="F182">
        <v>42</v>
      </c>
      <c r="G182">
        <v>3000</v>
      </c>
      <c r="H182">
        <v>1</v>
      </c>
      <c r="I182">
        <v>17.28</v>
      </c>
      <c r="J182" t="s">
        <v>626</v>
      </c>
      <c r="K182" t="s">
        <v>748</v>
      </c>
      <c r="L182">
        <v>0</v>
      </c>
      <c r="M182" t="s">
        <v>78</v>
      </c>
      <c r="N182"/>
      <c r="O182"/>
      <c r="P182"/>
      <c r="Q182"/>
    </row>
    <row r="183" spans="1:17" s="59" customFormat="1" x14ac:dyDescent="0.25">
      <c r="A183" t="s">
        <v>1445</v>
      </c>
      <c r="B183">
        <v>9.1</v>
      </c>
      <c r="C183">
        <v>7.1</v>
      </c>
      <c r="D183">
        <v>3.05</v>
      </c>
      <c r="F183">
        <v>50</v>
      </c>
      <c r="G183">
        <v>3700</v>
      </c>
      <c r="H183">
        <v>1.04</v>
      </c>
      <c r="I183">
        <v>19.34</v>
      </c>
      <c r="J183" t="s">
        <v>627</v>
      </c>
      <c r="K183" t="s">
        <v>748</v>
      </c>
      <c r="L183">
        <v>0</v>
      </c>
      <c r="M183" t="s">
        <v>78</v>
      </c>
      <c r="N183"/>
      <c r="O183"/>
      <c r="P183"/>
      <c r="Q183"/>
    </row>
    <row r="184" spans="1:17" s="59" customFormat="1" x14ac:dyDescent="0.25">
      <c r="A184" t="s">
        <v>1446</v>
      </c>
      <c r="B184">
        <v>10.199999999999999</v>
      </c>
      <c r="C184">
        <v>8.75</v>
      </c>
      <c r="D184">
        <v>3.48</v>
      </c>
      <c r="F184">
        <v>64</v>
      </c>
      <c r="G184">
        <v>5500</v>
      </c>
      <c r="H184">
        <v>1</v>
      </c>
      <c r="I184">
        <v>21.87</v>
      </c>
      <c r="J184" t="s">
        <v>627</v>
      </c>
      <c r="K184" t="s">
        <v>748</v>
      </c>
      <c r="L184">
        <v>0</v>
      </c>
      <c r="M184" t="s">
        <v>78</v>
      </c>
      <c r="N184"/>
      <c r="O184"/>
      <c r="P184"/>
      <c r="Q184"/>
    </row>
    <row r="185" spans="1:17" s="59" customFormat="1" x14ac:dyDescent="0.25">
      <c r="A185" t="s">
        <v>1447</v>
      </c>
      <c r="B185">
        <v>9.5</v>
      </c>
      <c r="C185">
        <v>7.9</v>
      </c>
      <c r="D185">
        <v>3.27</v>
      </c>
      <c r="F185">
        <v>58</v>
      </c>
      <c r="G185">
        <v>4900</v>
      </c>
      <c r="H185">
        <v>1.02</v>
      </c>
      <c r="I185">
        <v>20.23</v>
      </c>
      <c r="J185" t="s">
        <v>627</v>
      </c>
      <c r="K185" t="s">
        <v>748</v>
      </c>
      <c r="L185">
        <v>0</v>
      </c>
      <c r="M185" t="s">
        <v>78</v>
      </c>
      <c r="N185"/>
      <c r="O185"/>
      <c r="P185"/>
      <c r="Q185"/>
    </row>
    <row r="186" spans="1:17" s="59" customFormat="1" x14ac:dyDescent="0.25">
      <c r="A186" t="s">
        <v>1286</v>
      </c>
      <c r="B186">
        <v>10.7</v>
      </c>
      <c r="C186">
        <v>9.4</v>
      </c>
      <c r="D186">
        <v>3.35</v>
      </c>
      <c r="F186">
        <v>74</v>
      </c>
      <c r="G186">
        <v>5800</v>
      </c>
      <c r="H186">
        <v>1.05</v>
      </c>
      <c r="I186">
        <v>25.84</v>
      </c>
      <c r="J186" t="s">
        <v>625</v>
      </c>
      <c r="K186" t="s">
        <v>748</v>
      </c>
      <c r="L186">
        <v>0</v>
      </c>
      <c r="M186" t="s">
        <v>78</v>
      </c>
      <c r="N186"/>
      <c r="O186"/>
      <c r="P186"/>
      <c r="Q186"/>
    </row>
    <row r="187" spans="1:17" s="59" customFormat="1" x14ac:dyDescent="0.25">
      <c r="A187" t="s">
        <v>961</v>
      </c>
      <c r="B187">
        <v>11.45</v>
      </c>
      <c r="C187">
        <v>9.5</v>
      </c>
      <c r="D187">
        <v>3.5</v>
      </c>
      <c r="F187">
        <v>85</v>
      </c>
      <c r="G187">
        <v>6000</v>
      </c>
      <c r="H187">
        <v>1.02</v>
      </c>
      <c r="I187">
        <v>27.41</v>
      </c>
      <c r="J187" t="s">
        <v>625</v>
      </c>
      <c r="K187" t="s">
        <v>748</v>
      </c>
      <c r="L187">
        <v>0</v>
      </c>
      <c r="M187" t="s">
        <v>78</v>
      </c>
      <c r="N187"/>
      <c r="O187"/>
      <c r="P187"/>
      <c r="Q187"/>
    </row>
    <row r="188" spans="1:17" s="59" customFormat="1" x14ac:dyDescent="0.25">
      <c r="A188" t="s">
        <v>962</v>
      </c>
      <c r="B188">
        <v>12.86</v>
      </c>
      <c r="C188">
        <v>11.5</v>
      </c>
      <c r="D188">
        <v>3.85</v>
      </c>
      <c r="F188">
        <v>102</v>
      </c>
      <c r="G188">
        <v>9300</v>
      </c>
      <c r="H188">
        <v>1.02</v>
      </c>
      <c r="I188">
        <v>30.75</v>
      </c>
      <c r="J188" t="s">
        <v>624</v>
      </c>
      <c r="K188" t="s">
        <v>748</v>
      </c>
      <c r="L188">
        <v>0</v>
      </c>
      <c r="M188" t="s">
        <v>78</v>
      </c>
      <c r="N188"/>
      <c r="O188"/>
      <c r="P188"/>
      <c r="Q188"/>
    </row>
    <row r="189" spans="1:17" s="59" customFormat="1" x14ac:dyDescent="0.25">
      <c r="A189" t="s">
        <v>963</v>
      </c>
      <c r="B189">
        <v>9.32</v>
      </c>
      <c r="C189">
        <v>7.3</v>
      </c>
      <c r="D189">
        <v>2.72</v>
      </c>
      <c r="F189">
        <v>40</v>
      </c>
      <c r="G189">
        <v>3400</v>
      </c>
      <c r="H189">
        <v>1</v>
      </c>
      <c r="I189">
        <v>17.48</v>
      </c>
      <c r="J189" t="s">
        <v>626</v>
      </c>
      <c r="K189" t="s">
        <v>748</v>
      </c>
      <c r="L189">
        <v>0</v>
      </c>
      <c r="M189" t="s">
        <v>78</v>
      </c>
      <c r="N189"/>
      <c r="O189"/>
      <c r="P189"/>
      <c r="Q189"/>
    </row>
    <row r="190" spans="1:17" s="59" customFormat="1" x14ac:dyDescent="0.25">
      <c r="A190" t="s">
        <v>964</v>
      </c>
      <c r="B190">
        <v>10.3</v>
      </c>
      <c r="C190">
        <v>7.9</v>
      </c>
      <c r="D190">
        <v>3.3</v>
      </c>
      <c r="F190">
        <v>58</v>
      </c>
      <c r="G190">
        <v>4200</v>
      </c>
      <c r="H190">
        <v>1</v>
      </c>
      <c r="I190">
        <v>21.4</v>
      </c>
      <c r="J190" t="s">
        <v>627</v>
      </c>
      <c r="K190" t="s">
        <v>748</v>
      </c>
      <c r="L190">
        <v>0</v>
      </c>
      <c r="M190" t="s">
        <v>78</v>
      </c>
      <c r="N190"/>
      <c r="O190"/>
      <c r="P190"/>
      <c r="Q190"/>
    </row>
    <row r="191" spans="1:17" s="59" customFormat="1" x14ac:dyDescent="0.25">
      <c r="A191" t="s">
        <v>965</v>
      </c>
      <c r="B191">
        <v>7.22</v>
      </c>
      <c r="C191">
        <v>6.5</v>
      </c>
      <c r="D191">
        <v>2.56</v>
      </c>
      <c r="F191">
        <v>27</v>
      </c>
      <c r="G191">
        <v>2330</v>
      </c>
      <c r="H191">
        <v>1</v>
      </c>
      <c r="I191">
        <v>13.71</v>
      </c>
      <c r="J191" t="s">
        <v>626</v>
      </c>
      <c r="K191" t="s">
        <v>748</v>
      </c>
      <c r="L191">
        <v>0</v>
      </c>
      <c r="M191" t="s">
        <v>78</v>
      </c>
      <c r="N191"/>
      <c r="O191"/>
      <c r="P191"/>
      <c r="Q191"/>
    </row>
    <row r="192" spans="1:17" s="59" customFormat="1" x14ac:dyDescent="0.25">
      <c r="A192" t="s">
        <v>966</v>
      </c>
      <c r="B192">
        <v>9.51</v>
      </c>
      <c r="C192">
        <v>8.15</v>
      </c>
      <c r="D192">
        <v>3.34</v>
      </c>
      <c r="F192">
        <v>56</v>
      </c>
      <c r="G192">
        <v>4700</v>
      </c>
      <c r="H192">
        <v>1</v>
      </c>
      <c r="I192">
        <v>20.12</v>
      </c>
      <c r="J192" t="s">
        <v>627</v>
      </c>
      <c r="K192" t="s">
        <v>748</v>
      </c>
      <c r="L192">
        <v>0</v>
      </c>
      <c r="M192" t="s">
        <v>78</v>
      </c>
      <c r="N192"/>
      <c r="O192"/>
      <c r="P192"/>
      <c r="Q192"/>
    </row>
    <row r="193" spans="1:17" s="59" customFormat="1" x14ac:dyDescent="0.25">
      <c r="A193" t="s">
        <v>967</v>
      </c>
      <c r="B193">
        <v>13.66</v>
      </c>
      <c r="C193">
        <v>11.2</v>
      </c>
      <c r="D193">
        <v>4.24</v>
      </c>
      <c r="F193">
        <v>113</v>
      </c>
      <c r="G193">
        <v>13200</v>
      </c>
      <c r="H193">
        <v>1</v>
      </c>
      <c r="I193">
        <v>28.33</v>
      </c>
      <c r="J193" t="s">
        <v>624</v>
      </c>
      <c r="K193" t="s">
        <v>748</v>
      </c>
      <c r="L193">
        <v>0</v>
      </c>
      <c r="M193" t="s">
        <v>78</v>
      </c>
      <c r="N193"/>
      <c r="O193"/>
      <c r="P193"/>
      <c r="Q193"/>
    </row>
    <row r="194" spans="1:17" s="59" customFormat="1" x14ac:dyDescent="0.25">
      <c r="A194" t="s">
        <v>968</v>
      </c>
      <c r="B194">
        <v>7.67</v>
      </c>
      <c r="C194">
        <v>6.4</v>
      </c>
      <c r="D194">
        <v>2.89</v>
      </c>
      <c r="F194">
        <v>35</v>
      </c>
      <c r="G194">
        <v>2132</v>
      </c>
      <c r="H194">
        <v>1</v>
      </c>
      <c r="I194">
        <v>16.440000000000001</v>
      </c>
      <c r="J194" t="s">
        <v>626</v>
      </c>
      <c r="K194" t="s">
        <v>748</v>
      </c>
      <c r="L194">
        <v>0</v>
      </c>
      <c r="M194" t="s">
        <v>78</v>
      </c>
      <c r="N194"/>
      <c r="O194"/>
      <c r="P194"/>
      <c r="Q194"/>
    </row>
    <row r="195" spans="1:17" s="59" customFormat="1" x14ac:dyDescent="0.25">
      <c r="A195" t="s">
        <v>969</v>
      </c>
      <c r="B195">
        <v>8.43</v>
      </c>
      <c r="C195">
        <v>6.71</v>
      </c>
      <c r="D195">
        <v>2.88</v>
      </c>
      <c r="F195">
        <v>42</v>
      </c>
      <c r="G195">
        <v>3160</v>
      </c>
      <c r="H195">
        <v>1</v>
      </c>
      <c r="I195">
        <v>16.829999999999998</v>
      </c>
      <c r="J195" t="s">
        <v>626</v>
      </c>
      <c r="K195" t="s">
        <v>748</v>
      </c>
      <c r="L195">
        <v>0</v>
      </c>
      <c r="M195" t="s">
        <v>78</v>
      </c>
      <c r="N195"/>
      <c r="O195"/>
      <c r="P195"/>
      <c r="Q195"/>
    </row>
    <row r="196" spans="1:17" s="59" customFormat="1" x14ac:dyDescent="0.25">
      <c r="A196" t="s">
        <v>1448</v>
      </c>
      <c r="B196">
        <v>9.6999999999999993</v>
      </c>
      <c r="C196">
        <v>7.4</v>
      </c>
      <c r="D196">
        <v>2.89</v>
      </c>
      <c r="F196">
        <v>51</v>
      </c>
      <c r="G196">
        <v>4300</v>
      </c>
      <c r="H196">
        <v>1.03</v>
      </c>
      <c r="I196">
        <v>19.32</v>
      </c>
      <c r="J196" t="s">
        <v>627</v>
      </c>
      <c r="K196" t="s">
        <v>748</v>
      </c>
      <c r="L196">
        <v>0</v>
      </c>
      <c r="M196" t="s">
        <v>78</v>
      </c>
      <c r="N196"/>
      <c r="O196"/>
      <c r="P196"/>
      <c r="Q196"/>
    </row>
    <row r="197" spans="1:17" s="59" customFormat="1" x14ac:dyDescent="0.25">
      <c r="A197" t="s">
        <v>355</v>
      </c>
      <c r="B197">
        <v>10.06</v>
      </c>
      <c r="C197">
        <v>7.72</v>
      </c>
      <c r="D197">
        <v>3.58</v>
      </c>
      <c r="F197">
        <v>57</v>
      </c>
      <c r="G197">
        <v>3750</v>
      </c>
      <c r="H197">
        <v>1.03</v>
      </c>
      <c r="I197">
        <v>22.41</v>
      </c>
      <c r="J197" t="s">
        <v>623</v>
      </c>
      <c r="K197" t="s">
        <v>748</v>
      </c>
      <c r="L197">
        <v>0</v>
      </c>
      <c r="M197" t="s">
        <v>78</v>
      </c>
      <c r="N197"/>
      <c r="O197"/>
      <c r="P197"/>
      <c r="Q197"/>
    </row>
    <row r="198" spans="1:17" s="59" customFormat="1" x14ac:dyDescent="0.25">
      <c r="A198" t="s">
        <v>970</v>
      </c>
      <c r="B198">
        <v>10.26</v>
      </c>
      <c r="C198">
        <v>8.5299999999999994</v>
      </c>
      <c r="D198">
        <v>3.4</v>
      </c>
      <c r="F198">
        <v>59</v>
      </c>
      <c r="G198">
        <v>3650</v>
      </c>
      <c r="H198">
        <v>1.06</v>
      </c>
      <c r="I198">
        <v>24.91</v>
      </c>
      <c r="J198" t="s">
        <v>623</v>
      </c>
      <c r="K198" t="s">
        <v>748</v>
      </c>
      <c r="L198">
        <v>0</v>
      </c>
      <c r="M198" t="s">
        <v>78</v>
      </c>
      <c r="N198"/>
      <c r="O198"/>
      <c r="P198"/>
      <c r="Q198"/>
    </row>
    <row r="199" spans="1:17" s="59" customFormat="1" x14ac:dyDescent="0.25">
      <c r="A199" t="s">
        <v>1449</v>
      </c>
      <c r="B199">
        <v>10.83</v>
      </c>
      <c r="C199">
        <v>9</v>
      </c>
      <c r="D199">
        <v>3.5</v>
      </c>
      <c r="F199">
        <v>77</v>
      </c>
      <c r="G199">
        <v>6360</v>
      </c>
      <c r="H199">
        <v>1.07</v>
      </c>
      <c r="I199">
        <v>25.47</v>
      </c>
      <c r="J199" t="s">
        <v>625</v>
      </c>
      <c r="K199" t="s">
        <v>748</v>
      </c>
      <c r="L199">
        <v>0</v>
      </c>
      <c r="M199" t="s">
        <v>78</v>
      </c>
      <c r="N199"/>
      <c r="O199"/>
      <c r="P199"/>
      <c r="Q199"/>
    </row>
    <row r="200" spans="1:17" s="59" customFormat="1" x14ac:dyDescent="0.25">
      <c r="A200" t="s">
        <v>1757</v>
      </c>
      <c r="B200">
        <v>12.6</v>
      </c>
      <c r="C200">
        <v>10.199999999999999</v>
      </c>
      <c r="D200">
        <v>3.85</v>
      </c>
      <c r="F200">
        <v>98</v>
      </c>
      <c r="G200">
        <v>12580</v>
      </c>
      <c r="H200">
        <v>1</v>
      </c>
      <c r="I200">
        <v>24.62</v>
      </c>
      <c r="J200" t="s">
        <v>623</v>
      </c>
      <c r="K200" t="s">
        <v>748</v>
      </c>
      <c r="L200">
        <v>0</v>
      </c>
      <c r="M200" t="s">
        <v>78</v>
      </c>
      <c r="N200"/>
      <c r="O200"/>
      <c r="P200"/>
      <c r="Q200"/>
    </row>
    <row r="201" spans="1:17" s="59" customFormat="1" x14ac:dyDescent="0.25">
      <c r="A201" t="s">
        <v>971</v>
      </c>
      <c r="B201">
        <v>7.54</v>
      </c>
      <c r="C201">
        <v>6.1</v>
      </c>
      <c r="D201">
        <v>2.5</v>
      </c>
      <c r="F201">
        <v>26</v>
      </c>
      <c r="G201">
        <v>2500</v>
      </c>
      <c r="H201">
        <v>1</v>
      </c>
      <c r="I201">
        <v>12.88</v>
      </c>
      <c r="J201" t="s">
        <v>626</v>
      </c>
      <c r="K201" t="s">
        <v>748</v>
      </c>
      <c r="L201">
        <v>0</v>
      </c>
      <c r="M201" t="s">
        <v>78</v>
      </c>
      <c r="N201"/>
      <c r="O201"/>
      <c r="P201"/>
      <c r="Q201"/>
    </row>
    <row r="202" spans="1:17" s="59" customFormat="1" x14ac:dyDescent="0.25">
      <c r="A202" t="s">
        <v>972</v>
      </c>
      <c r="B202">
        <v>8.5</v>
      </c>
      <c r="C202">
        <v>6.85</v>
      </c>
      <c r="D202">
        <v>2.8</v>
      </c>
      <c r="F202">
        <v>33</v>
      </c>
      <c r="G202">
        <v>3000</v>
      </c>
      <c r="H202">
        <v>1</v>
      </c>
      <c r="I202">
        <v>15.34</v>
      </c>
      <c r="J202" t="s">
        <v>626</v>
      </c>
      <c r="K202" t="s">
        <v>748</v>
      </c>
      <c r="L202">
        <v>0</v>
      </c>
      <c r="M202" t="s">
        <v>78</v>
      </c>
      <c r="N202"/>
      <c r="O202"/>
      <c r="P202"/>
      <c r="Q202"/>
    </row>
    <row r="203" spans="1:17" s="59" customFormat="1" x14ac:dyDescent="0.25">
      <c r="A203" t="s">
        <v>973</v>
      </c>
      <c r="B203">
        <v>8.9499999999999993</v>
      </c>
      <c r="C203">
        <v>7.32</v>
      </c>
      <c r="D203">
        <v>2.75</v>
      </c>
      <c r="F203">
        <v>40</v>
      </c>
      <c r="G203">
        <v>3200</v>
      </c>
      <c r="H203">
        <v>1</v>
      </c>
      <c r="I203">
        <v>17.55</v>
      </c>
      <c r="J203" t="s">
        <v>626</v>
      </c>
      <c r="K203" t="s">
        <v>748</v>
      </c>
      <c r="L203">
        <v>0</v>
      </c>
      <c r="M203" t="s">
        <v>78</v>
      </c>
      <c r="N203"/>
      <c r="O203"/>
      <c r="P203"/>
      <c r="Q203"/>
    </row>
    <row r="204" spans="1:17" s="59" customFormat="1" x14ac:dyDescent="0.25">
      <c r="A204" t="s">
        <v>974</v>
      </c>
      <c r="B204">
        <v>9</v>
      </c>
      <c r="C204">
        <v>7.6</v>
      </c>
      <c r="D204">
        <v>3.14</v>
      </c>
      <c r="F204">
        <v>48</v>
      </c>
      <c r="G204">
        <v>4132</v>
      </c>
      <c r="H204">
        <v>1</v>
      </c>
      <c r="I204">
        <v>18.239999999999998</v>
      </c>
      <c r="J204" t="s">
        <v>627</v>
      </c>
      <c r="K204" t="s">
        <v>748</v>
      </c>
      <c r="L204">
        <v>0</v>
      </c>
      <c r="M204" t="s">
        <v>78</v>
      </c>
      <c r="N204"/>
      <c r="O204"/>
      <c r="P204"/>
      <c r="Q204"/>
    </row>
    <row r="205" spans="1:17" s="59" customFormat="1" x14ac:dyDescent="0.25">
      <c r="A205" t="s">
        <v>975</v>
      </c>
      <c r="B205">
        <v>9.5</v>
      </c>
      <c r="C205">
        <v>7.7</v>
      </c>
      <c r="D205">
        <v>3.15</v>
      </c>
      <c r="F205">
        <v>49</v>
      </c>
      <c r="G205">
        <v>4768</v>
      </c>
      <c r="H205">
        <v>1</v>
      </c>
      <c r="I205">
        <v>18.079999999999998</v>
      </c>
      <c r="J205" t="s">
        <v>627</v>
      </c>
      <c r="K205" t="s">
        <v>748</v>
      </c>
      <c r="L205">
        <v>0</v>
      </c>
      <c r="M205" t="s">
        <v>78</v>
      </c>
      <c r="N205"/>
      <c r="O205"/>
      <c r="P205"/>
      <c r="Q205"/>
    </row>
    <row r="206" spans="1:17" s="59" customFormat="1" x14ac:dyDescent="0.25">
      <c r="A206" t="s">
        <v>976</v>
      </c>
      <c r="B206">
        <v>9.5</v>
      </c>
      <c r="C206">
        <v>7.72</v>
      </c>
      <c r="D206">
        <v>3.15</v>
      </c>
      <c r="F206">
        <v>52</v>
      </c>
      <c r="G206">
        <v>5060</v>
      </c>
      <c r="H206">
        <v>1</v>
      </c>
      <c r="I206">
        <v>18.32</v>
      </c>
      <c r="J206" t="s">
        <v>627</v>
      </c>
      <c r="K206" t="s">
        <v>748</v>
      </c>
      <c r="L206">
        <v>0</v>
      </c>
      <c r="M206" t="s">
        <v>78</v>
      </c>
      <c r="N206"/>
      <c r="O206"/>
      <c r="P206"/>
      <c r="Q206"/>
    </row>
    <row r="207" spans="1:17" s="59" customFormat="1" x14ac:dyDescent="0.25">
      <c r="A207" t="s">
        <v>977</v>
      </c>
      <c r="B207">
        <v>9.6999999999999993</v>
      </c>
      <c r="C207">
        <v>7.8</v>
      </c>
      <c r="D207">
        <v>3.32</v>
      </c>
      <c r="F207">
        <v>60</v>
      </c>
      <c r="G207">
        <v>6300</v>
      </c>
      <c r="H207">
        <v>1</v>
      </c>
      <c r="I207">
        <v>18.670000000000002</v>
      </c>
      <c r="J207" t="s">
        <v>627</v>
      </c>
      <c r="K207" t="s">
        <v>748</v>
      </c>
      <c r="L207">
        <v>0</v>
      </c>
      <c r="M207" t="s">
        <v>78</v>
      </c>
      <c r="N207"/>
      <c r="O207"/>
      <c r="P207"/>
      <c r="Q207"/>
    </row>
    <row r="208" spans="1:17" s="59" customFormat="1" x14ac:dyDescent="0.25">
      <c r="A208" t="s">
        <v>978</v>
      </c>
      <c r="B208">
        <v>9.83</v>
      </c>
      <c r="C208">
        <v>7.9</v>
      </c>
      <c r="D208">
        <v>3.15</v>
      </c>
      <c r="F208">
        <v>53</v>
      </c>
      <c r="G208">
        <v>4250</v>
      </c>
      <c r="H208">
        <v>1</v>
      </c>
      <c r="I208">
        <v>20.010000000000002</v>
      </c>
      <c r="J208" t="s">
        <v>627</v>
      </c>
      <c r="K208" t="s">
        <v>748</v>
      </c>
      <c r="L208">
        <v>0</v>
      </c>
      <c r="M208" t="s">
        <v>78</v>
      </c>
      <c r="N208"/>
      <c r="O208"/>
      <c r="P208"/>
      <c r="Q208"/>
    </row>
    <row r="209" spans="1:17" s="59" customFormat="1" x14ac:dyDescent="0.25">
      <c r="A209" t="s">
        <v>979</v>
      </c>
      <c r="B209">
        <v>10.36</v>
      </c>
      <c r="C209">
        <v>8.41</v>
      </c>
      <c r="D209">
        <v>3.4</v>
      </c>
      <c r="F209">
        <v>63</v>
      </c>
      <c r="G209">
        <v>7400</v>
      </c>
      <c r="H209">
        <v>1</v>
      </c>
      <c r="I209">
        <v>19.41</v>
      </c>
      <c r="J209" t="s">
        <v>627</v>
      </c>
      <c r="K209" t="s">
        <v>748</v>
      </c>
      <c r="L209">
        <v>0</v>
      </c>
      <c r="M209" t="s">
        <v>78</v>
      </c>
      <c r="N209"/>
      <c r="O209"/>
      <c r="P209"/>
      <c r="Q209"/>
    </row>
    <row r="210" spans="1:17" s="59" customFormat="1" x14ac:dyDescent="0.25">
      <c r="A210" t="s">
        <v>980</v>
      </c>
      <c r="B210">
        <v>10.55</v>
      </c>
      <c r="C210">
        <v>8.6999999999999993</v>
      </c>
      <c r="D210">
        <v>3.4</v>
      </c>
      <c r="F210">
        <v>65</v>
      </c>
      <c r="G210">
        <v>5920</v>
      </c>
      <c r="H210">
        <v>1</v>
      </c>
      <c r="I210">
        <v>21.72</v>
      </c>
      <c r="J210" t="s">
        <v>627</v>
      </c>
      <c r="K210" t="s">
        <v>748</v>
      </c>
      <c r="L210">
        <v>0</v>
      </c>
      <c r="M210" t="s">
        <v>78</v>
      </c>
      <c r="N210"/>
      <c r="O210"/>
      <c r="P210"/>
      <c r="Q210"/>
    </row>
    <row r="211" spans="1:17" s="59" customFormat="1" x14ac:dyDescent="0.25">
      <c r="A211" t="s">
        <v>981</v>
      </c>
      <c r="B211">
        <v>10.95</v>
      </c>
      <c r="C211">
        <v>8.8000000000000007</v>
      </c>
      <c r="D211">
        <v>3.4</v>
      </c>
      <c r="F211">
        <v>74</v>
      </c>
      <c r="G211">
        <v>7854</v>
      </c>
      <c r="H211">
        <v>1</v>
      </c>
      <c r="I211">
        <v>21.64</v>
      </c>
      <c r="J211" t="s">
        <v>627</v>
      </c>
      <c r="K211" t="s">
        <v>748</v>
      </c>
      <c r="L211">
        <v>0</v>
      </c>
      <c r="M211" t="s">
        <v>78</v>
      </c>
      <c r="N211"/>
      <c r="O211"/>
      <c r="P211"/>
      <c r="Q211"/>
    </row>
    <row r="212" spans="1:17" s="59" customFormat="1" x14ac:dyDescent="0.25">
      <c r="A212" t="s">
        <v>982</v>
      </c>
      <c r="B212">
        <v>10.92</v>
      </c>
      <c r="C212">
        <v>9.6</v>
      </c>
      <c r="D212">
        <v>3.55</v>
      </c>
      <c r="F212">
        <v>76</v>
      </c>
      <c r="G212">
        <v>7250</v>
      </c>
      <c r="H212">
        <v>1</v>
      </c>
      <c r="I212">
        <v>23.67</v>
      </c>
      <c r="J212" t="s">
        <v>623</v>
      </c>
      <c r="K212" t="s">
        <v>748</v>
      </c>
      <c r="L212">
        <v>0</v>
      </c>
      <c r="M212" t="s">
        <v>78</v>
      </c>
      <c r="N212"/>
      <c r="O212"/>
      <c r="P212"/>
      <c r="Q212"/>
    </row>
    <row r="213" spans="1:17" s="59" customFormat="1" x14ac:dyDescent="0.25">
      <c r="A213" t="s">
        <v>983</v>
      </c>
      <c r="B213">
        <v>10.95</v>
      </c>
      <c r="C213">
        <v>8.8000000000000007</v>
      </c>
      <c r="D213">
        <v>3.4</v>
      </c>
      <c r="F213">
        <v>74</v>
      </c>
      <c r="G213">
        <v>8146</v>
      </c>
      <c r="H213">
        <v>1</v>
      </c>
      <c r="I213">
        <v>21.39</v>
      </c>
      <c r="J213" t="s">
        <v>627</v>
      </c>
      <c r="K213" t="s">
        <v>748</v>
      </c>
      <c r="L213">
        <v>0</v>
      </c>
      <c r="M213" t="s">
        <v>78</v>
      </c>
      <c r="N213"/>
      <c r="O213"/>
      <c r="P213"/>
      <c r="Q213"/>
    </row>
    <row r="214" spans="1:17" s="59" customFormat="1" x14ac:dyDescent="0.25">
      <c r="A214" t="s">
        <v>984</v>
      </c>
      <c r="B214">
        <v>12.5</v>
      </c>
      <c r="C214">
        <v>10</v>
      </c>
      <c r="D214">
        <v>3.85</v>
      </c>
      <c r="F214">
        <v>91</v>
      </c>
      <c r="G214">
        <v>12580</v>
      </c>
      <c r="H214">
        <v>1</v>
      </c>
      <c r="I214">
        <v>23.37</v>
      </c>
      <c r="J214" t="s">
        <v>623</v>
      </c>
      <c r="K214" t="s">
        <v>748</v>
      </c>
      <c r="L214">
        <v>0</v>
      </c>
      <c r="M214" t="s">
        <v>78</v>
      </c>
      <c r="N214"/>
      <c r="O214"/>
      <c r="P214"/>
      <c r="Q214"/>
    </row>
    <row r="215" spans="1:17" s="59" customFormat="1" x14ac:dyDescent="0.25">
      <c r="A215" t="s">
        <v>985</v>
      </c>
      <c r="B215">
        <v>12.5</v>
      </c>
      <c r="C215">
        <v>10</v>
      </c>
      <c r="D215">
        <v>3.85</v>
      </c>
      <c r="F215">
        <v>99</v>
      </c>
      <c r="G215">
        <v>12580</v>
      </c>
      <c r="H215">
        <v>1</v>
      </c>
      <c r="I215">
        <v>24.37</v>
      </c>
      <c r="J215" t="s">
        <v>623</v>
      </c>
      <c r="K215" t="s">
        <v>748</v>
      </c>
      <c r="L215">
        <v>0</v>
      </c>
      <c r="M215" t="s">
        <v>78</v>
      </c>
      <c r="N215"/>
      <c r="O215"/>
      <c r="P215"/>
      <c r="Q215"/>
    </row>
    <row r="216" spans="1:17" s="59" customFormat="1" x14ac:dyDescent="0.25">
      <c r="A216" t="s">
        <v>986</v>
      </c>
      <c r="B216">
        <v>13</v>
      </c>
      <c r="C216">
        <v>11.05</v>
      </c>
      <c r="D216">
        <v>4</v>
      </c>
      <c r="F216">
        <v>107</v>
      </c>
      <c r="G216">
        <v>12900</v>
      </c>
      <c r="H216">
        <v>1</v>
      </c>
      <c r="I216">
        <v>27.11</v>
      </c>
      <c r="J216" t="s">
        <v>625</v>
      </c>
      <c r="K216" t="s">
        <v>748</v>
      </c>
      <c r="L216">
        <v>0</v>
      </c>
      <c r="M216" t="s">
        <v>78</v>
      </c>
      <c r="N216"/>
      <c r="O216"/>
      <c r="P216"/>
      <c r="Q216"/>
    </row>
    <row r="217" spans="1:17" s="59" customFormat="1" x14ac:dyDescent="0.25">
      <c r="A217" t="s">
        <v>987</v>
      </c>
      <c r="B217">
        <v>13.7</v>
      </c>
      <c r="C217">
        <v>11.7</v>
      </c>
      <c r="D217">
        <v>4.0999999999999996</v>
      </c>
      <c r="F217">
        <v>109</v>
      </c>
      <c r="G217">
        <v>13500</v>
      </c>
      <c r="H217">
        <v>1.02</v>
      </c>
      <c r="I217">
        <v>29.07</v>
      </c>
      <c r="J217" t="s">
        <v>624</v>
      </c>
      <c r="K217" t="s">
        <v>748</v>
      </c>
      <c r="L217">
        <v>0</v>
      </c>
      <c r="M217" t="s">
        <v>78</v>
      </c>
      <c r="N217"/>
      <c r="O217"/>
      <c r="P217"/>
      <c r="Q217"/>
    </row>
    <row r="218" spans="1:17" s="59" customFormat="1" x14ac:dyDescent="0.25">
      <c r="A218" t="s">
        <v>988</v>
      </c>
      <c r="B218">
        <v>14.14</v>
      </c>
      <c r="C218">
        <v>11.85</v>
      </c>
      <c r="D218">
        <v>4.2</v>
      </c>
      <c r="F218">
        <v>114</v>
      </c>
      <c r="G218">
        <v>15400</v>
      </c>
      <c r="H218">
        <v>1.02</v>
      </c>
      <c r="I218">
        <v>29.02</v>
      </c>
      <c r="J218" t="s">
        <v>624</v>
      </c>
      <c r="K218" t="s">
        <v>748</v>
      </c>
      <c r="L218">
        <v>0</v>
      </c>
      <c r="M218" t="s">
        <v>78</v>
      </c>
      <c r="N218"/>
      <c r="O218"/>
      <c r="P218"/>
      <c r="Q218"/>
    </row>
    <row r="219" spans="1:17" s="59" customFormat="1" x14ac:dyDescent="0.25">
      <c r="A219" t="s">
        <v>989</v>
      </c>
      <c r="B219">
        <v>9.85</v>
      </c>
      <c r="C219">
        <v>8.3000000000000007</v>
      </c>
      <c r="D219">
        <v>3.05</v>
      </c>
      <c r="F219">
        <v>57</v>
      </c>
      <c r="G219">
        <v>4200</v>
      </c>
      <c r="H219">
        <v>1.07</v>
      </c>
      <c r="I219">
        <v>23</v>
      </c>
      <c r="J219" t="s">
        <v>623</v>
      </c>
      <c r="K219" t="s">
        <v>748</v>
      </c>
      <c r="L219">
        <v>0</v>
      </c>
      <c r="M219" t="s">
        <v>78</v>
      </c>
      <c r="N219"/>
      <c r="O219"/>
      <c r="P219"/>
      <c r="Q219"/>
    </row>
    <row r="220" spans="1:17" s="59" customFormat="1" x14ac:dyDescent="0.25">
      <c r="A220" t="s">
        <v>990</v>
      </c>
      <c r="B220">
        <v>11</v>
      </c>
      <c r="C220">
        <v>9.3000000000000007</v>
      </c>
      <c r="D220">
        <v>3.3</v>
      </c>
      <c r="F220">
        <v>69</v>
      </c>
      <c r="G220">
        <v>5000</v>
      </c>
      <c r="H220">
        <v>1.03</v>
      </c>
      <c r="I220">
        <v>25.75</v>
      </c>
      <c r="J220" t="s">
        <v>625</v>
      </c>
      <c r="K220" t="s">
        <v>748</v>
      </c>
      <c r="L220">
        <v>0</v>
      </c>
      <c r="M220" t="s">
        <v>78</v>
      </c>
      <c r="N220"/>
      <c r="O220"/>
      <c r="P220"/>
      <c r="Q220"/>
    </row>
    <row r="221" spans="1:17" s="59" customFormat="1" x14ac:dyDescent="0.25">
      <c r="A221" t="s">
        <v>991</v>
      </c>
      <c r="B221">
        <v>11</v>
      </c>
      <c r="C221">
        <v>9.3000000000000007</v>
      </c>
      <c r="D221">
        <v>3.3</v>
      </c>
      <c r="F221">
        <v>69</v>
      </c>
      <c r="G221">
        <v>5000</v>
      </c>
      <c r="H221">
        <v>1.03</v>
      </c>
      <c r="I221">
        <v>25.75</v>
      </c>
      <c r="J221" t="s">
        <v>625</v>
      </c>
      <c r="K221" t="s">
        <v>748</v>
      </c>
      <c r="L221">
        <v>0</v>
      </c>
      <c r="M221" t="s">
        <v>78</v>
      </c>
      <c r="N221"/>
      <c r="O221"/>
      <c r="P221"/>
      <c r="Q221"/>
    </row>
    <row r="222" spans="1:17" s="59" customFormat="1" x14ac:dyDescent="0.25">
      <c r="A222" t="s">
        <v>992</v>
      </c>
      <c r="B222">
        <v>12.4</v>
      </c>
      <c r="C222">
        <v>10.79</v>
      </c>
      <c r="D222">
        <v>3.97</v>
      </c>
      <c r="F222">
        <v>121</v>
      </c>
      <c r="G222">
        <v>5900</v>
      </c>
      <c r="H222">
        <v>1.1499999999999999</v>
      </c>
      <c r="I222">
        <v>41.08</v>
      </c>
      <c r="J222" t="s">
        <v>628</v>
      </c>
      <c r="K222" t="s">
        <v>748</v>
      </c>
      <c r="L222">
        <v>0</v>
      </c>
      <c r="M222" t="s">
        <v>78</v>
      </c>
      <c r="N222"/>
      <c r="O222"/>
      <c r="P222"/>
      <c r="Q222"/>
    </row>
    <row r="223" spans="1:17" s="59" customFormat="1" x14ac:dyDescent="0.25">
      <c r="A223" t="s">
        <v>630</v>
      </c>
      <c r="B223">
        <v>10.66</v>
      </c>
      <c r="C223">
        <v>9.56</v>
      </c>
      <c r="D223">
        <v>3.3</v>
      </c>
      <c r="F223">
        <v>70</v>
      </c>
      <c r="G223">
        <v>4000</v>
      </c>
      <c r="H223">
        <v>1.2</v>
      </c>
      <c r="I223">
        <v>32.549999999999997</v>
      </c>
      <c r="J223" t="s">
        <v>628</v>
      </c>
      <c r="K223" t="s">
        <v>748</v>
      </c>
      <c r="L223">
        <v>0</v>
      </c>
      <c r="M223" t="s">
        <v>78</v>
      </c>
      <c r="N223"/>
      <c r="O223"/>
      <c r="P223"/>
      <c r="Q223"/>
    </row>
    <row r="224" spans="1:17" s="59" customFormat="1" x14ac:dyDescent="0.25">
      <c r="A224" t="s">
        <v>718</v>
      </c>
      <c r="B224">
        <v>8</v>
      </c>
      <c r="C224">
        <v>7.1</v>
      </c>
      <c r="D224">
        <v>2.4900000000000002</v>
      </c>
      <c r="F224">
        <v>44</v>
      </c>
      <c r="G224">
        <v>1362</v>
      </c>
      <c r="H224">
        <v>1.2</v>
      </c>
      <c r="I224">
        <v>26.78</v>
      </c>
      <c r="J224" t="s">
        <v>625</v>
      </c>
      <c r="K224" t="s">
        <v>748</v>
      </c>
      <c r="L224">
        <v>0</v>
      </c>
      <c r="M224" t="s">
        <v>78</v>
      </c>
      <c r="N224"/>
      <c r="O224"/>
      <c r="P224"/>
      <c r="Q224"/>
    </row>
    <row r="225" spans="1:17" s="59" customFormat="1" x14ac:dyDescent="0.25">
      <c r="A225" t="s">
        <v>1013</v>
      </c>
      <c r="B225">
        <v>7.31</v>
      </c>
      <c r="C225">
        <v>6.17</v>
      </c>
      <c r="D225">
        <v>2.44</v>
      </c>
      <c r="F225">
        <v>23</v>
      </c>
      <c r="G225">
        <v>2086</v>
      </c>
      <c r="H225">
        <v>1</v>
      </c>
      <c r="I225">
        <v>12.72</v>
      </c>
      <c r="J225" t="s">
        <v>626</v>
      </c>
      <c r="K225" t="s">
        <v>748</v>
      </c>
      <c r="L225">
        <v>0</v>
      </c>
      <c r="M225" t="s">
        <v>78</v>
      </c>
      <c r="N225"/>
      <c r="O225"/>
      <c r="P225"/>
      <c r="Q225"/>
    </row>
    <row r="226" spans="1:17" s="59" customFormat="1" x14ac:dyDescent="0.25">
      <c r="A226" t="s">
        <v>554</v>
      </c>
      <c r="B226">
        <v>5.87</v>
      </c>
      <c r="C226">
        <v>5.33</v>
      </c>
      <c r="D226">
        <v>2.1800000000000002</v>
      </c>
      <c r="F226">
        <v>18</v>
      </c>
      <c r="G226">
        <v>1065</v>
      </c>
      <c r="H226">
        <v>1</v>
      </c>
      <c r="I226">
        <v>11.66</v>
      </c>
      <c r="J226" t="s">
        <v>626</v>
      </c>
      <c r="K226" t="s">
        <v>748</v>
      </c>
      <c r="L226">
        <v>0</v>
      </c>
      <c r="M226" t="s">
        <v>78</v>
      </c>
      <c r="N226"/>
      <c r="O226"/>
      <c r="P226"/>
      <c r="Q226"/>
    </row>
    <row r="227" spans="1:17" s="59" customFormat="1" x14ac:dyDescent="0.25">
      <c r="A227" t="s">
        <v>1450</v>
      </c>
      <c r="B227">
        <v>7.6</v>
      </c>
      <c r="C227">
        <v>6.1</v>
      </c>
      <c r="D227">
        <v>2.44</v>
      </c>
      <c r="F227">
        <v>35</v>
      </c>
      <c r="G227">
        <v>1880</v>
      </c>
      <c r="H227">
        <v>1</v>
      </c>
      <c r="I227">
        <v>16.29</v>
      </c>
      <c r="J227" t="s">
        <v>626</v>
      </c>
      <c r="K227" t="s">
        <v>748</v>
      </c>
      <c r="L227">
        <v>0</v>
      </c>
      <c r="M227" t="s">
        <v>78</v>
      </c>
      <c r="N227"/>
      <c r="O227"/>
      <c r="P227"/>
      <c r="Q227"/>
    </row>
    <row r="228" spans="1:17" s="59" customFormat="1" x14ac:dyDescent="0.25">
      <c r="A228" t="s">
        <v>1014</v>
      </c>
      <c r="B228">
        <v>6.3</v>
      </c>
      <c r="C228">
        <v>5.3</v>
      </c>
      <c r="D228">
        <v>2.1</v>
      </c>
      <c r="F228">
        <v>25</v>
      </c>
      <c r="G228">
        <v>900</v>
      </c>
      <c r="H228">
        <v>1</v>
      </c>
      <c r="I228">
        <v>14.63</v>
      </c>
      <c r="J228" t="s">
        <v>626</v>
      </c>
      <c r="K228" t="s">
        <v>748</v>
      </c>
      <c r="L228">
        <v>0</v>
      </c>
      <c r="M228" t="s">
        <v>78</v>
      </c>
      <c r="N228"/>
      <c r="O228"/>
      <c r="P228"/>
      <c r="Q228"/>
    </row>
    <row r="229" spans="1:17" s="59" customFormat="1" x14ac:dyDescent="0.25">
      <c r="A229" t="s">
        <v>555</v>
      </c>
      <c r="B229">
        <v>5.5</v>
      </c>
      <c r="C229">
        <v>4.95</v>
      </c>
      <c r="D229">
        <v>1.92</v>
      </c>
      <c r="F229">
        <v>18</v>
      </c>
      <c r="G229">
        <v>580</v>
      </c>
      <c r="H229">
        <v>1</v>
      </c>
      <c r="I229">
        <v>12.78</v>
      </c>
      <c r="J229" t="s">
        <v>626</v>
      </c>
      <c r="K229" t="s">
        <v>748</v>
      </c>
      <c r="L229">
        <v>0</v>
      </c>
      <c r="M229" t="s">
        <v>78</v>
      </c>
      <c r="N229"/>
      <c r="O229"/>
      <c r="P229"/>
      <c r="Q229"/>
    </row>
    <row r="230" spans="1:17" s="59" customFormat="1" x14ac:dyDescent="0.25">
      <c r="A230" t="s">
        <v>1451</v>
      </c>
      <c r="B230">
        <v>11.38</v>
      </c>
      <c r="C230">
        <v>9.42</v>
      </c>
      <c r="D230">
        <v>3.86</v>
      </c>
      <c r="F230">
        <v>77</v>
      </c>
      <c r="G230">
        <v>8790</v>
      </c>
      <c r="H230">
        <v>1</v>
      </c>
      <c r="I230">
        <v>22.51</v>
      </c>
      <c r="J230" t="s">
        <v>623</v>
      </c>
      <c r="K230" t="s">
        <v>748</v>
      </c>
      <c r="L230">
        <v>0</v>
      </c>
      <c r="M230" t="s">
        <v>78</v>
      </c>
      <c r="N230"/>
      <c r="O230"/>
      <c r="P230"/>
      <c r="Q230"/>
    </row>
    <row r="231" spans="1:17" s="59" customFormat="1" x14ac:dyDescent="0.25">
      <c r="A231" t="s">
        <v>1015</v>
      </c>
      <c r="B231">
        <v>11.79</v>
      </c>
      <c r="C231">
        <v>9.8000000000000007</v>
      </c>
      <c r="D231">
        <v>3.85</v>
      </c>
      <c r="F231">
        <v>93</v>
      </c>
      <c r="G231">
        <v>7900</v>
      </c>
      <c r="H231">
        <v>1</v>
      </c>
      <c r="I231">
        <v>26.5</v>
      </c>
      <c r="J231" t="s">
        <v>625</v>
      </c>
      <c r="K231" t="s">
        <v>748</v>
      </c>
      <c r="L231" t="s">
        <v>78</v>
      </c>
      <c r="M231" t="s">
        <v>78</v>
      </c>
      <c r="N231"/>
      <c r="O231"/>
      <c r="P231"/>
      <c r="Q231"/>
    </row>
    <row r="232" spans="1:17" s="59" customFormat="1" x14ac:dyDescent="0.25">
      <c r="A232" t="s">
        <v>1016</v>
      </c>
      <c r="B232">
        <v>9.35</v>
      </c>
      <c r="C232">
        <v>8.08</v>
      </c>
      <c r="D232">
        <v>2.7</v>
      </c>
      <c r="F232">
        <v>45</v>
      </c>
      <c r="G232">
        <v>4330</v>
      </c>
      <c r="H232">
        <v>1</v>
      </c>
      <c r="I232">
        <v>18.43</v>
      </c>
      <c r="J232" t="s">
        <v>627</v>
      </c>
      <c r="K232" t="s">
        <v>748</v>
      </c>
      <c r="L232" t="s">
        <v>78</v>
      </c>
      <c r="M232" t="s">
        <v>78</v>
      </c>
      <c r="N232"/>
      <c r="O232"/>
      <c r="P232"/>
      <c r="Q232"/>
    </row>
    <row r="233" spans="1:17" s="59" customFormat="1" x14ac:dyDescent="0.25">
      <c r="A233" t="s">
        <v>1017</v>
      </c>
      <c r="B233">
        <v>15.65</v>
      </c>
      <c r="C233">
        <v>14.9</v>
      </c>
      <c r="D233">
        <v>4.9000000000000004</v>
      </c>
      <c r="F233">
        <v>130</v>
      </c>
      <c r="G233">
        <v>12680</v>
      </c>
      <c r="H233">
        <v>1.08</v>
      </c>
      <c r="I233">
        <v>41.68</v>
      </c>
      <c r="J233" t="s">
        <v>628</v>
      </c>
      <c r="K233" t="s">
        <v>748</v>
      </c>
      <c r="L233" t="s">
        <v>78</v>
      </c>
      <c r="M233" t="s">
        <v>78</v>
      </c>
      <c r="N233"/>
      <c r="O233"/>
      <c r="P233"/>
      <c r="Q233"/>
    </row>
    <row r="234" spans="1:17" s="59" customFormat="1" x14ac:dyDescent="0.25">
      <c r="A234" t="s">
        <v>1018</v>
      </c>
      <c r="B234">
        <v>7</v>
      </c>
      <c r="C234">
        <v>6.2</v>
      </c>
      <c r="D234">
        <v>2.4</v>
      </c>
      <c r="F234">
        <v>31</v>
      </c>
      <c r="G234">
        <v>1400</v>
      </c>
      <c r="H234">
        <v>1</v>
      </c>
      <c r="I234">
        <v>16.37</v>
      </c>
      <c r="J234" t="s">
        <v>626</v>
      </c>
      <c r="K234" t="s">
        <v>748</v>
      </c>
      <c r="L234" t="s">
        <v>78</v>
      </c>
      <c r="M234" t="s">
        <v>78</v>
      </c>
      <c r="N234"/>
      <c r="O234"/>
      <c r="P234"/>
      <c r="Q234"/>
    </row>
    <row r="235" spans="1:17" s="59" customFormat="1" x14ac:dyDescent="0.25">
      <c r="A235" t="s">
        <v>1019</v>
      </c>
      <c r="B235">
        <v>9.1999999999999993</v>
      </c>
      <c r="C235">
        <v>8.4</v>
      </c>
      <c r="D235">
        <v>2.54</v>
      </c>
      <c r="F235">
        <v>47.6</v>
      </c>
      <c r="G235">
        <v>3000</v>
      </c>
      <c r="H235">
        <v>1</v>
      </c>
      <c r="I235">
        <v>21.84</v>
      </c>
      <c r="J235" t="s">
        <v>627</v>
      </c>
      <c r="K235" t="s">
        <v>748</v>
      </c>
      <c r="L235" t="s">
        <v>78</v>
      </c>
      <c r="M235" t="s">
        <v>78</v>
      </c>
      <c r="N235"/>
      <c r="O235"/>
      <c r="P235"/>
      <c r="Q235"/>
    </row>
    <row r="236" spans="1:17" s="59" customFormat="1" x14ac:dyDescent="0.25">
      <c r="A236" t="s">
        <v>1020</v>
      </c>
      <c r="B236">
        <v>9.1999999999999993</v>
      </c>
      <c r="C236">
        <v>8.6</v>
      </c>
      <c r="D236">
        <v>2.54</v>
      </c>
      <c r="F236">
        <v>43.58</v>
      </c>
      <c r="G236">
        <v>2400</v>
      </c>
      <c r="H236">
        <v>1</v>
      </c>
      <c r="I236">
        <v>22.7</v>
      </c>
      <c r="J236" t="s">
        <v>623</v>
      </c>
      <c r="K236" t="s">
        <v>748</v>
      </c>
      <c r="L236">
        <v>0</v>
      </c>
      <c r="M236">
        <v>0</v>
      </c>
      <c r="N236"/>
      <c r="O236"/>
      <c r="P236"/>
      <c r="Q236"/>
    </row>
    <row r="237" spans="1:17" s="59" customFormat="1" x14ac:dyDescent="0.25">
      <c r="A237" t="s">
        <v>1501</v>
      </c>
      <c r="B237">
        <v>9.1999999999999993</v>
      </c>
      <c r="C237">
        <v>8.6</v>
      </c>
      <c r="D237">
        <v>2.54</v>
      </c>
      <c r="F237">
        <v>43.58</v>
      </c>
      <c r="G237">
        <v>2400</v>
      </c>
      <c r="H237">
        <v>1.01</v>
      </c>
      <c r="I237">
        <v>22.92</v>
      </c>
      <c r="J237" t="s">
        <v>623</v>
      </c>
      <c r="K237" t="s">
        <v>748</v>
      </c>
      <c r="L237" t="s">
        <v>78</v>
      </c>
      <c r="M237" t="s">
        <v>78</v>
      </c>
      <c r="N237"/>
      <c r="O237"/>
      <c r="P237"/>
      <c r="Q237"/>
    </row>
    <row r="238" spans="1:17" s="59" customFormat="1" x14ac:dyDescent="0.25">
      <c r="A238" t="s">
        <v>1021</v>
      </c>
      <c r="B238">
        <v>9.1999999999999993</v>
      </c>
      <c r="C238">
        <v>8.6</v>
      </c>
      <c r="D238">
        <v>2.54</v>
      </c>
      <c r="F238">
        <v>43.58</v>
      </c>
      <c r="G238">
        <v>2400</v>
      </c>
      <c r="H238">
        <v>1</v>
      </c>
      <c r="I238">
        <v>22.7</v>
      </c>
      <c r="J238" t="s">
        <v>623</v>
      </c>
      <c r="K238" t="s">
        <v>748</v>
      </c>
      <c r="L238" t="s">
        <v>78</v>
      </c>
      <c r="M238" t="s">
        <v>78</v>
      </c>
      <c r="N238"/>
      <c r="O238"/>
      <c r="P238"/>
      <c r="Q238"/>
    </row>
    <row r="239" spans="1:17" s="59" customFormat="1" x14ac:dyDescent="0.25">
      <c r="A239" t="s">
        <v>1022</v>
      </c>
      <c r="B239">
        <v>10.1</v>
      </c>
      <c r="C239">
        <v>8.15</v>
      </c>
      <c r="D239">
        <v>3.4</v>
      </c>
      <c r="F239">
        <v>66</v>
      </c>
      <c r="G239">
        <v>3500</v>
      </c>
      <c r="H239">
        <v>1.05</v>
      </c>
      <c r="I239">
        <v>25.64</v>
      </c>
      <c r="J239" t="s">
        <v>625</v>
      </c>
      <c r="K239" t="s">
        <v>748</v>
      </c>
      <c r="L239" t="s">
        <v>78</v>
      </c>
      <c r="M239" t="s">
        <v>78</v>
      </c>
      <c r="N239"/>
      <c r="O239"/>
      <c r="P239"/>
      <c r="Q239"/>
    </row>
    <row r="240" spans="1:17" s="59" customFormat="1" x14ac:dyDescent="0.25">
      <c r="A240" t="s">
        <v>1023</v>
      </c>
      <c r="B240">
        <v>6.7</v>
      </c>
      <c r="C240">
        <v>6</v>
      </c>
      <c r="D240">
        <v>2.2000000000000002</v>
      </c>
      <c r="F240">
        <v>22</v>
      </c>
      <c r="G240">
        <v>800</v>
      </c>
      <c r="H240">
        <v>1</v>
      </c>
      <c r="I240">
        <v>15.5</v>
      </c>
      <c r="J240" t="s">
        <v>626</v>
      </c>
      <c r="K240" t="s">
        <v>748</v>
      </c>
      <c r="L240">
        <v>0</v>
      </c>
      <c r="M240">
        <v>0</v>
      </c>
      <c r="N240"/>
      <c r="O240"/>
      <c r="P240"/>
      <c r="Q240"/>
    </row>
    <row r="241" spans="1:17" s="59" customFormat="1" x14ac:dyDescent="0.25">
      <c r="A241" t="s">
        <v>1024</v>
      </c>
      <c r="B241">
        <v>10.199999999999999</v>
      </c>
      <c r="C241">
        <v>7.2</v>
      </c>
      <c r="D241">
        <v>3.15</v>
      </c>
      <c r="F241">
        <v>60</v>
      </c>
      <c r="G241">
        <v>5200</v>
      </c>
      <c r="H241">
        <v>1</v>
      </c>
      <c r="I241">
        <v>19.27</v>
      </c>
      <c r="J241" t="s">
        <v>627</v>
      </c>
      <c r="K241" t="s">
        <v>748</v>
      </c>
      <c r="L241">
        <v>0</v>
      </c>
      <c r="M241">
        <v>0</v>
      </c>
      <c r="N241"/>
      <c r="O241"/>
      <c r="P241"/>
      <c r="Q241"/>
    </row>
    <row r="242" spans="1:17" s="59" customFormat="1" x14ac:dyDescent="0.25">
      <c r="A242" t="s">
        <v>543</v>
      </c>
      <c r="B242">
        <v>8</v>
      </c>
      <c r="C242">
        <v>7.6</v>
      </c>
      <c r="D242">
        <v>2.5</v>
      </c>
      <c r="F242">
        <v>32</v>
      </c>
      <c r="G242">
        <v>2000</v>
      </c>
      <c r="H242">
        <v>1</v>
      </c>
      <c r="I242">
        <v>17.87</v>
      </c>
      <c r="J242" t="s">
        <v>626</v>
      </c>
      <c r="K242" t="s">
        <v>748</v>
      </c>
      <c r="L242" t="s">
        <v>78</v>
      </c>
      <c r="M242" t="s">
        <v>78</v>
      </c>
      <c r="N242"/>
      <c r="O242"/>
      <c r="P242"/>
      <c r="Q242"/>
    </row>
    <row r="243" spans="1:17" s="59" customFormat="1" x14ac:dyDescent="0.25">
      <c r="A243" t="s">
        <v>631</v>
      </c>
      <c r="B243">
        <v>9.6</v>
      </c>
      <c r="C243">
        <v>7.9</v>
      </c>
      <c r="D243">
        <v>3</v>
      </c>
      <c r="F243">
        <v>49</v>
      </c>
      <c r="G243">
        <v>3200</v>
      </c>
      <c r="H243">
        <v>1</v>
      </c>
      <c r="I243">
        <v>20.81</v>
      </c>
      <c r="J243" t="s">
        <v>627</v>
      </c>
      <c r="K243" t="s">
        <v>748</v>
      </c>
      <c r="L243" t="s">
        <v>78</v>
      </c>
      <c r="M243" t="s">
        <v>78</v>
      </c>
      <c r="N243"/>
      <c r="O243"/>
      <c r="P243"/>
      <c r="Q243"/>
    </row>
    <row r="244" spans="1:17" s="59" customFormat="1" x14ac:dyDescent="0.25">
      <c r="A244" t="s">
        <v>1025</v>
      </c>
      <c r="B244">
        <v>8.5</v>
      </c>
      <c r="C244">
        <v>7.4</v>
      </c>
      <c r="D244">
        <v>2.8</v>
      </c>
      <c r="F244">
        <v>41.23</v>
      </c>
      <c r="G244">
        <v>2600</v>
      </c>
      <c r="H244">
        <v>1</v>
      </c>
      <c r="I244">
        <v>18.72</v>
      </c>
      <c r="J244" t="s">
        <v>627</v>
      </c>
      <c r="K244" t="s">
        <v>748</v>
      </c>
      <c r="L244" t="s">
        <v>78</v>
      </c>
      <c r="M244" t="s">
        <v>78</v>
      </c>
      <c r="N244"/>
      <c r="O244"/>
      <c r="P244"/>
      <c r="Q244"/>
    </row>
    <row r="245" spans="1:17" s="59" customFormat="1" x14ac:dyDescent="0.25">
      <c r="A245" t="s">
        <v>1026</v>
      </c>
      <c r="B245">
        <v>8.5</v>
      </c>
      <c r="C245">
        <v>6.8</v>
      </c>
      <c r="D245">
        <v>2.8</v>
      </c>
      <c r="F245">
        <v>47</v>
      </c>
      <c r="G245">
        <v>2600</v>
      </c>
      <c r="H245">
        <v>1.02</v>
      </c>
      <c r="I245">
        <v>19.420000000000002</v>
      </c>
      <c r="J245" t="s">
        <v>627</v>
      </c>
      <c r="K245" t="s">
        <v>748</v>
      </c>
      <c r="L245" t="s">
        <v>78</v>
      </c>
      <c r="M245" t="s">
        <v>78</v>
      </c>
      <c r="N245"/>
      <c r="O245"/>
      <c r="P245"/>
      <c r="Q245"/>
    </row>
    <row r="246" spans="1:17" s="59" customFormat="1" x14ac:dyDescent="0.25">
      <c r="A246" t="s">
        <v>1027</v>
      </c>
      <c r="B246">
        <v>8.75</v>
      </c>
      <c r="C246">
        <v>7.85</v>
      </c>
      <c r="D246">
        <v>2.95</v>
      </c>
      <c r="F246">
        <v>53.25</v>
      </c>
      <c r="G246">
        <v>3200</v>
      </c>
      <c r="H246">
        <v>1.02</v>
      </c>
      <c r="I246">
        <v>21.34</v>
      </c>
      <c r="J246" t="s">
        <v>627</v>
      </c>
      <c r="K246" t="s">
        <v>748</v>
      </c>
      <c r="L246" t="s">
        <v>78</v>
      </c>
      <c r="M246" t="s">
        <v>78</v>
      </c>
      <c r="N246"/>
      <c r="O246"/>
      <c r="P246"/>
      <c r="Q246"/>
    </row>
    <row r="247" spans="1:17" s="59" customFormat="1" x14ac:dyDescent="0.25">
      <c r="A247" t="s">
        <v>1028</v>
      </c>
      <c r="B247">
        <v>8.75</v>
      </c>
      <c r="C247">
        <v>8</v>
      </c>
      <c r="D247">
        <v>2.99</v>
      </c>
      <c r="F247">
        <v>47</v>
      </c>
      <c r="G247">
        <v>3000</v>
      </c>
      <c r="H247">
        <v>1.06</v>
      </c>
      <c r="I247">
        <v>21.49</v>
      </c>
      <c r="J247" t="s">
        <v>627</v>
      </c>
      <c r="K247" t="s">
        <v>748</v>
      </c>
      <c r="L247" t="s">
        <v>78</v>
      </c>
      <c r="M247" t="s">
        <v>78</v>
      </c>
      <c r="N247"/>
      <c r="O247"/>
      <c r="P247"/>
      <c r="Q247"/>
    </row>
    <row r="248" spans="1:17" s="59" customFormat="1" x14ac:dyDescent="0.25">
      <c r="A248" t="s">
        <v>1029</v>
      </c>
      <c r="B248">
        <v>8.75</v>
      </c>
      <c r="C248">
        <v>7.85</v>
      </c>
      <c r="D248">
        <v>2.95</v>
      </c>
      <c r="F248">
        <v>53.25</v>
      </c>
      <c r="G248">
        <v>3200</v>
      </c>
      <c r="H248">
        <v>1</v>
      </c>
      <c r="I248">
        <v>20.92</v>
      </c>
      <c r="J248" t="s">
        <v>627</v>
      </c>
      <c r="K248" t="s">
        <v>748</v>
      </c>
      <c r="L248" t="s">
        <v>78</v>
      </c>
      <c r="M248" t="s">
        <v>78</v>
      </c>
      <c r="N248"/>
      <c r="O248"/>
      <c r="P248"/>
      <c r="Q248"/>
    </row>
    <row r="249" spans="1:17" s="59" customFormat="1" x14ac:dyDescent="0.25">
      <c r="A249" t="s">
        <v>1030</v>
      </c>
      <c r="B249">
        <v>9.4</v>
      </c>
      <c r="C249">
        <v>8.1</v>
      </c>
      <c r="D249">
        <v>3.05</v>
      </c>
      <c r="F249">
        <v>53</v>
      </c>
      <c r="G249">
        <v>3500</v>
      </c>
      <c r="H249">
        <v>1</v>
      </c>
      <c r="I249">
        <v>21.22</v>
      </c>
      <c r="J249" t="s">
        <v>627</v>
      </c>
      <c r="K249" t="s">
        <v>748</v>
      </c>
      <c r="L249" t="s">
        <v>78</v>
      </c>
      <c r="M249" t="s">
        <v>78</v>
      </c>
      <c r="N249"/>
      <c r="O249"/>
      <c r="P249"/>
      <c r="Q249"/>
    </row>
    <row r="250" spans="1:17" s="59" customFormat="1" x14ac:dyDescent="0.25">
      <c r="A250" t="s">
        <v>1031</v>
      </c>
      <c r="B250">
        <v>9.4</v>
      </c>
      <c r="C250">
        <v>8.1</v>
      </c>
      <c r="D250">
        <v>3.05</v>
      </c>
      <c r="F250">
        <v>54.23</v>
      </c>
      <c r="G250">
        <v>3500</v>
      </c>
      <c r="H250">
        <v>1.01</v>
      </c>
      <c r="I250">
        <v>21.68</v>
      </c>
      <c r="J250" t="s">
        <v>627</v>
      </c>
      <c r="K250" t="s">
        <v>748</v>
      </c>
      <c r="L250" t="s">
        <v>78</v>
      </c>
      <c r="M250" t="s">
        <v>78</v>
      </c>
      <c r="N250"/>
      <c r="O250"/>
      <c r="P250"/>
      <c r="Q250"/>
    </row>
    <row r="251" spans="1:17" s="59" customFormat="1" x14ac:dyDescent="0.25">
      <c r="A251" t="s">
        <v>1032</v>
      </c>
      <c r="B251">
        <v>9.4</v>
      </c>
      <c r="C251">
        <v>8.1</v>
      </c>
      <c r="D251">
        <v>3.05</v>
      </c>
      <c r="F251">
        <v>54.23</v>
      </c>
      <c r="G251">
        <v>3500</v>
      </c>
      <c r="H251">
        <v>0.99</v>
      </c>
      <c r="I251">
        <v>21.25</v>
      </c>
      <c r="J251" t="s">
        <v>627</v>
      </c>
      <c r="K251" t="s">
        <v>748</v>
      </c>
      <c r="L251" t="s">
        <v>78</v>
      </c>
      <c r="M251" t="s">
        <v>78</v>
      </c>
      <c r="N251"/>
      <c r="O251"/>
      <c r="P251"/>
      <c r="Q251"/>
    </row>
    <row r="252" spans="1:17" s="59" customFormat="1" x14ac:dyDescent="0.25">
      <c r="A252" t="s">
        <v>1033</v>
      </c>
      <c r="B252">
        <v>9.8000000000000007</v>
      </c>
      <c r="C252">
        <v>8.94</v>
      </c>
      <c r="D252">
        <v>3.25</v>
      </c>
      <c r="F252">
        <v>64</v>
      </c>
      <c r="G252">
        <v>4300</v>
      </c>
      <c r="H252">
        <v>1.06</v>
      </c>
      <c r="I252">
        <v>25</v>
      </c>
      <c r="J252" t="s">
        <v>623</v>
      </c>
      <c r="K252" t="s">
        <v>748</v>
      </c>
      <c r="L252" t="s">
        <v>78</v>
      </c>
      <c r="M252" t="s">
        <v>78</v>
      </c>
      <c r="N252"/>
      <c r="O252"/>
      <c r="P252"/>
      <c r="Q252"/>
    </row>
    <row r="253" spans="1:17" s="59" customFormat="1" x14ac:dyDescent="0.25">
      <c r="A253" t="s">
        <v>995</v>
      </c>
      <c r="B253">
        <v>9.99</v>
      </c>
      <c r="C253">
        <v>9</v>
      </c>
      <c r="D253">
        <v>2.99</v>
      </c>
      <c r="F253">
        <v>65</v>
      </c>
      <c r="G253">
        <v>3606</v>
      </c>
      <c r="H253">
        <v>1.05</v>
      </c>
      <c r="I253">
        <v>26.82</v>
      </c>
      <c r="J253" t="s">
        <v>625</v>
      </c>
      <c r="K253" t="s">
        <v>748</v>
      </c>
      <c r="L253" t="s">
        <v>78</v>
      </c>
      <c r="M253" t="s">
        <v>78</v>
      </c>
      <c r="N253"/>
      <c r="O253"/>
      <c r="P253"/>
      <c r="Q253"/>
    </row>
    <row r="254" spans="1:17" s="59" customFormat="1" x14ac:dyDescent="0.25">
      <c r="A254" t="s">
        <v>1034</v>
      </c>
      <c r="B254">
        <v>10.1</v>
      </c>
      <c r="C254">
        <v>8.15</v>
      </c>
      <c r="D254">
        <v>3.45</v>
      </c>
      <c r="F254">
        <v>62</v>
      </c>
      <c r="G254">
        <v>4000</v>
      </c>
      <c r="H254">
        <v>1.05</v>
      </c>
      <c r="I254">
        <v>23.89</v>
      </c>
      <c r="J254" t="s">
        <v>623</v>
      </c>
      <c r="K254" t="s">
        <v>748</v>
      </c>
      <c r="L254" t="s">
        <v>78</v>
      </c>
      <c r="M254" t="s">
        <v>78</v>
      </c>
      <c r="N254"/>
      <c r="O254"/>
      <c r="P254"/>
      <c r="Q254"/>
    </row>
    <row r="255" spans="1:17" s="59" customFormat="1" x14ac:dyDescent="0.25">
      <c r="A255" t="s">
        <v>1452</v>
      </c>
      <c r="B255">
        <v>10.1</v>
      </c>
      <c r="C255">
        <v>8.3000000000000007</v>
      </c>
      <c r="D255">
        <v>3.45</v>
      </c>
      <c r="F255">
        <v>62</v>
      </c>
      <c r="G255">
        <v>4200</v>
      </c>
      <c r="H255">
        <v>1.05</v>
      </c>
      <c r="I255">
        <v>23.77</v>
      </c>
      <c r="J255" t="s">
        <v>623</v>
      </c>
      <c r="K255" t="s">
        <v>748</v>
      </c>
      <c r="L255" t="s">
        <v>78</v>
      </c>
      <c r="M255" t="s">
        <v>78</v>
      </c>
      <c r="N255"/>
      <c r="O255"/>
      <c r="P255"/>
      <c r="Q255"/>
    </row>
    <row r="256" spans="1:17" s="59" customFormat="1" x14ac:dyDescent="0.25">
      <c r="A256" t="s">
        <v>504</v>
      </c>
      <c r="B256">
        <v>10.1</v>
      </c>
      <c r="C256">
        <v>8.3000000000000007</v>
      </c>
      <c r="D256">
        <v>3.4</v>
      </c>
      <c r="F256">
        <v>66</v>
      </c>
      <c r="G256">
        <v>4000</v>
      </c>
      <c r="H256">
        <v>1.06</v>
      </c>
      <c r="I256">
        <v>25.1</v>
      </c>
      <c r="J256" t="s">
        <v>625</v>
      </c>
      <c r="K256" t="s">
        <v>748</v>
      </c>
      <c r="L256" t="s">
        <v>78</v>
      </c>
      <c r="M256" t="s">
        <v>78</v>
      </c>
      <c r="N256"/>
      <c r="O256"/>
      <c r="P256"/>
      <c r="Q256"/>
    </row>
    <row r="257" spans="1:17" s="59" customFormat="1" x14ac:dyDescent="0.25">
      <c r="A257" t="s">
        <v>658</v>
      </c>
      <c r="B257">
        <v>10.210000000000001</v>
      </c>
      <c r="C257">
        <v>9.3000000000000007</v>
      </c>
      <c r="D257">
        <v>3.2</v>
      </c>
      <c r="F257">
        <v>68</v>
      </c>
      <c r="G257">
        <v>4300</v>
      </c>
      <c r="H257">
        <v>1.07</v>
      </c>
      <c r="I257">
        <v>27.11</v>
      </c>
      <c r="J257" t="s">
        <v>625</v>
      </c>
      <c r="K257" t="s">
        <v>748</v>
      </c>
      <c r="L257" t="s">
        <v>78</v>
      </c>
      <c r="M257" t="s">
        <v>78</v>
      </c>
      <c r="N257"/>
      <c r="O257"/>
      <c r="P257"/>
      <c r="Q257"/>
    </row>
    <row r="258" spans="1:17" s="59" customFormat="1" x14ac:dyDescent="0.25">
      <c r="A258" t="s">
        <v>359</v>
      </c>
      <c r="B258">
        <v>10.5</v>
      </c>
      <c r="C258">
        <v>9.1999999999999993</v>
      </c>
      <c r="D258">
        <v>3.3</v>
      </c>
      <c r="F258">
        <v>77</v>
      </c>
      <c r="G258">
        <v>5100</v>
      </c>
      <c r="H258">
        <v>1.03</v>
      </c>
      <c r="I258">
        <v>26.38</v>
      </c>
      <c r="J258" t="s">
        <v>625</v>
      </c>
      <c r="K258" t="s">
        <v>748</v>
      </c>
      <c r="L258" t="s">
        <v>78</v>
      </c>
      <c r="M258" t="s">
        <v>78</v>
      </c>
      <c r="N258"/>
      <c r="O258"/>
      <c r="P258"/>
      <c r="Q258"/>
    </row>
    <row r="259" spans="1:17" s="59" customFormat="1" x14ac:dyDescent="0.25">
      <c r="A259" t="s">
        <v>1035</v>
      </c>
      <c r="B259">
        <v>10.51</v>
      </c>
      <c r="C259">
        <v>9.3800000000000008</v>
      </c>
      <c r="D259">
        <v>3.49</v>
      </c>
      <c r="F259">
        <v>75</v>
      </c>
      <c r="G259">
        <v>5110</v>
      </c>
      <c r="H259">
        <v>1.03</v>
      </c>
      <c r="I259">
        <v>26.28</v>
      </c>
      <c r="J259" t="s">
        <v>625</v>
      </c>
      <c r="K259" t="s">
        <v>748</v>
      </c>
      <c r="L259" t="s">
        <v>78</v>
      </c>
      <c r="M259" t="s">
        <v>78</v>
      </c>
      <c r="N259"/>
      <c r="O259"/>
      <c r="P259"/>
      <c r="Q259"/>
    </row>
    <row r="260" spans="1:17" s="59" customFormat="1" x14ac:dyDescent="0.25">
      <c r="A260" t="s">
        <v>360</v>
      </c>
      <c r="B260">
        <v>10.95</v>
      </c>
      <c r="C260">
        <v>9.9499999999999993</v>
      </c>
      <c r="D260">
        <v>3.5</v>
      </c>
      <c r="F260">
        <v>90</v>
      </c>
      <c r="G260">
        <v>6400</v>
      </c>
      <c r="H260">
        <v>1.07</v>
      </c>
      <c r="I260">
        <v>29.38</v>
      </c>
      <c r="J260" t="s">
        <v>624</v>
      </c>
      <c r="K260" t="s">
        <v>748</v>
      </c>
      <c r="L260" t="s">
        <v>78</v>
      </c>
      <c r="M260" t="s">
        <v>78</v>
      </c>
      <c r="N260"/>
      <c r="O260"/>
      <c r="P260"/>
      <c r="Q260"/>
    </row>
    <row r="261" spans="1:17" s="59" customFormat="1" x14ac:dyDescent="0.25">
      <c r="A261" t="s">
        <v>1502</v>
      </c>
      <c r="B261">
        <v>11</v>
      </c>
      <c r="C261">
        <v>9</v>
      </c>
      <c r="D261">
        <v>3.5</v>
      </c>
      <c r="F261">
        <v>75</v>
      </c>
      <c r="G261">
        <v>5600</v>
      </c>
      <c r="H261">
        <v>1.07</v>
      </c>
      <c r="I261">
        <v>26.3</v>
      </c>
      <c r="J261" t="s">
        <v>625</v>
      </c>
      <c r="K261" t="s">
        <v>748</v>
      </c>
      <c r="L261" t="s">
        <v>78</v>
      </c>
      <c r="M261" t="s">
        <v>78</v>
      </c>
      <c r="N261"/>
      <c r="O261"/>
      <c r="P261"/>
      <c r="Q261"/>
    </row>
    <row r="262" spans="1:17" s="59" customFormat="1" x14ac:dyDescent="0.25">
      <c r="A262" t="s">
        <v>1453</v>
      </c>
      <c r="B262">
        <v>11</v>
      </c>
      <c r="C262">
        <v>9</v>
      </c>
      <c r="D262">
        <v>3.5</v>
      </c>
      <c r="F262">
        <v>81</v>
      </c>
      <c r="G262">
        <v>4900</v>
      </c>
      <c r="H262">
        <v>1.03</v>
      </c>
      <c r="I262">
        <v>27.42</v>
      </c>
      <c r="J262" t="s">
        <v>625</v>
      </c>
      <c r="K262" t="s">
        <v>748</v>
      </c>
      <c r="L262" t="s">
        <v>78</v>
      </c>
      <c r="M262" t="s">
        <v>78</v>
      </c>
      <c r="N262"/>
      <c r="O262"/>
      <c r="P262"/>
      <c r="Q262"/>
    </row>
    <row r="263" spans="1:17" s="59" customFormat="1" x14ac:dyDescent="0.25">
      <c r="A263" t="s">
        <v>1036</v>
      </c>
      <c r="B263">
        <v>10.95</v>
      </c>
      <c r="C263">
        <v>9.9499999999999993</v>
      </c>
      <c r="D263">
        <v>3.59</v>
      </c>
      <c r="F263">
        <v>80</v>
      </c>
      <c r="G263">
        <v>6200</v>
      </c>
      <c r="H263">
        <v>1.05</v>
      </c>
      <c r="I263">
        <v>27.41</v>
      </c>
      <c r="J263" t="s">
        <v>625</v>
      </c>
      <c r="K263" t="s">
        <v>748</v>
      </c>
      <c r="L263" t="s">
        <v>78</v>
      </c>
      <c r="M263" t="s">
        <v>78</v>
      </c>
      <c r="N263"/>
      <c r="O263"/>
      <c r="P263"/>
      <c r="Q263"/>
    </row>
    <row r="264" spans="1:17" s="59" customFormat="1" x14ac:dyDescent="0.25">
      <c r="A264" t="s">
        <v>361</v>
      </c>
      <c r="B264">
        <v>11.2</v>
      </c>
      <c r="C264">
        <v>9</v>
      </c>
      <c r="D264">
        <v>3.5</v>
      </c>
      <c r="F264">
        <v>75</v>
      </c>
      <c r="G264">
        <v>5600</v>
      </c>
      <c r="H264">
        <v>1.03</v>
      </c>
      <c r="I264">
        <v>25.49</v>
      </c>
      <c r="J264" t="s">
        <v>625</v>
      </c>
      <c r="K264" t="s">
        <v>748</v>
      </c>
      <c r="L264" t="s">
        <v>78</v>
      </c>
      <c r="M264" t="s">
        <v>78</v>
      </c>
      <c r="N264"/>
      <c r="O264"/>
      <c r="P264"/>
      <c r="Q264"/>
    </row>
    <row r="265" spans="1:17" s="59" customFormat="1" x14ac:dyDescent="0.25">
      <c r="A265" t="s">
        <v>1037</v>
      </c>
      <c r="B265">
        <v>11.2</v>
      </c>
      <c r="C265">
        <v>9</v>
      </c>
      <c r="D265">
        <v>3.5</v>
      </c>
      <c r="F265">
        <v>72.98</v>
      </c>
      <c r="G265">
        <v>5600</v>
      </c>
      <c r="H265">
        <v>1.03</v>
      </c>
      <c r="I265">
        <v>25.14</v>
      </c>
      <c r="J265" t="s">
        <v>625</v>
      </c>
      <c r="K265" t="s">
        <v>748</v>
      </c>
      <c r="L265" t="s">
        <v>78</v>
      </c>
      <c r="M265" t="s">
        <v>78</v>
      </c>
      <c r="N265"/>
      <c r="O265"/>
      <c r="P265"/>
      <c r="Q265"/>
    </row>
    <row r="266" spans="1:17" s="59" customFormat="1" x14ac:dyDescent="0.25">
      <c r="A266" t="s">
        <v>1038</v>
      </c>
      <c r="B266">
        <v>11.2</v>
      </c>
      <c r="C266">
        <v>9</v>
      </c>
      <c r="D266">
        <v>3.5</v>
      </c>
      <c r="F266">
        <v>72.98</v>
      </c>
      <c r="G266">
        <v>5600</v>
      </c>
      <c r="H266">
        <v>1.01</v>
      </c>
      <c r="I266">
        <v>24.65</v>
      </c>
      <c r="J266" t="s">
        <v>623</v>
      </c>
      <c r="K266" t="s">
        <v>748</v>
      </c>
      <c r="L266" t="s">
        <v>78</v>
      </c>
      <c r="M266" t="s">
        <v>78</v>
      </c>
      <c r="N266"/>
      <c r="O266"/>
      <c r="P266"/>
      <c r="Q266"/>
    </row>
    <row r="267" spans="1:17" s="59" customFormat="1" x14ac:dyDescent="0.25">
      <c r="A267" t="s">
        <v>1039</v>
      </c>
      <c r="B267">
        <v>11.2</v>
      </c>
      <c r="C267">
        <v>9</v>
      </c>
      <c r="D267">
        <v>3.5</v>
      </c>
      <c r="F267">
        <v>75</v>
      </c>
      <c r="G267">
        <v>5600</v>
      </c>
      <c r="H267">
        <v>1.03</v>
      </c>
      <c r="I267">
        <v>25.49</v>
      </c>
      <c r="J267" t="s">
        <v>625</v>
      </c>
      <c r="K267" t="s">
        <v>748</v>
      </c>
      <c r="L267" t="s">
        <v>78</v>
      </c>
      <c r="M267" t="s">
        <v>78</v>
      </c>
      <c r="N267"/>
      <c r="O267"/>
      <c r="P267"/>
      <c r="Q267"/>
    </row>
    <row r="268" spans="1:17" s="59" customFormat="1" x14ac:dyDescent="0.25">
      <c r="A268" t="s">
        <v>1040</v>
      </c>
      <c r="B268">
        <v>11.2</v>
      </c>
      <c r="C268">
        <v>9</v>
      </c>
      <c r="D268">
        <v>3.5</v>
      </c>
      <c r="F268">
        <v>75</v>
      </c>
      <c r="G268">
        <v>5600</v>
      </c>
      <c r="H268">
        <v>1.08</v>
      </c>
      <c r="I268">
        <v>26.72</v>
      </c>
      <c r="J268" t="s">
        <v>625</v>
      </c>
      <c r="K268" t="s">
        <v>748</v>
      </c>
      <c r="L268" t="s">
        <v>78</v>
      </c>
      <c r="M268" t="s">
        <v>78</v>
      </c>
      <c r="N268"/>
      <c r="O268"/>
      <c r="P268"/>
      <c r="Q268"/>
    </row>
    <row r="269" spans="1:17" s="59" customFormat="1" x14ac:dyDescent="0.25">
      <c r="A269" t="s">
        <v>1041</v>
      </c>
      <c r="B269">
        <v>11.8</v>
      </c>
      <c r="C269">
        <v>9.6</v>
      </c>
      <c r="D269">
        <v>3.8</v>
      </c>
      <c r="F269">
        <v>75</v>
      </c>
      <c r="G269">
        <v>5500</v>
      </c>
      <c r="H269">
        <v>1.03</v>
      </c>
      <c r="I269">
        <v>27.12</v>
      </c>
      <c r="J269" t="s">
        <v>625</v>
      </c>
      <c r="K269" t="s">
        <v>748</v>
      </c>
      <c r="L269" t="s">
        <v>78</v>
      </c>
      <c r="M269" t="s">
        <v>78</v>
      </c>
      <c r="N269"/>
      <c r="O269"/>
      <c r="P269"/>
      <c r="Q269"/>
    </row>
    <row r="270" spans="1:17" s="59" customFormat="1" x14ac:dyDescent="0.25">
      <c r="A270" t="s">
        <v>534</v>
      </c>
      <c r="B270">
        <v>11.8</v>
      </c>
      <c r="C270">
        <v>9.6</v>
      </c>
      <c r="D270">
        <v>3.8</v>
      </c>
      <c r="F270">
        <v>79</v>
      </c>
      <c r="G270">
        <v>5500</v>
      </c>
      <c r="H270">
        <v>1.03</v>
      </c>
      <c r="I270">
        <v>27.84</v>
      </c>
      <c r="J270" t="s">
        <v>624</v>
      </c>
      <c r="K270" t="s">
        <v>748</v>
      </c>
      <c r="L270" t="s">
        <v>78</v>
      </c>
      <c r="M270" t="s">
        <v>78</v>
      </c>
      <c r="N270"/>
      <c r="O270"/>
      <c r="P270"/>
      <c r="Q270"/>
    </row>
    <row r="271" spans="1:17" s="59" customFormat="1" x14ac:dyDescent="0.25">
      <c r="A271" t="s">
        <v>1042</v>
      </c>
      <c r="B271">
        <v>12.1</v>
      </c>
      <c r="C271">
        <v>9.6</v>
      </c>
      <c r="D271">
        <v>3.8</v>
      </c>
      <c r="F271">
        <v>95</v>
      </c>
      <c r="G271">
        <v>5900</v>
      </c>
      <c r="H271">
        <v>1.02</v>
      </c>
      <c r="I271">
        <v>29.85</v>
      </c>
      <c r="J271" t="s">
        <v>624</v>
      </c>
      <c r="K271" t="s">
        <v>748</v>
      </c>
      <c r="L271" t="s">
        <v>78</v>
      </c>
      <c r="M271" t="s">
        <v>78</v>
      </c>
      <c r="N271"/>
      <c r="O271"/>
      <c r="P271"/>
      <c r="Q271"/>
    </row>
    <row r="272" spans="1:17" s="59" customFormat="1" x14ac:dyDescent="0.25">
      <c r="A272" t="s">
        <v>492</v>
      </c>
      <c r="B272">
        <v>11.99</v>
      </c>
      <c r="C272">
        <v>10.7</v>
      </c>
      <c r="D272">
        <v>3.85</v>
      </c>
      <c r="F272">
        <v>101</v>
      </c>
      <c r="G272">
        <v>7600</v>
      </c>
      <c r="H272">
        <v>1.05</v>
      </c>
      <c r="I272">
        <v>31.17</v>
      </c>
      <c r="J272" t="s">
        <v>624</v>
      </c>
      <c r="K272" t="s">
        <v>748</v>
      </c>
      <c r="L272" t="s">
        <v>78</v>
      </c>
      <c r="M272" t="s">
        <v>78</v>
      </c>
      <c r="N272"/>
      <c r="O272"/>
      <c r="P272"/>
      <c r="Q272"/>
    </row>
    <row r="273" spans="1:17" s="59" customFormat="1" x14ac:dyDescent="0.25">
      <c r="A273" t="s">
        <v>1043</v>
      </c>
      <c r="B273">
        <v>12.45</v>
      </c>
      <c r="C273">
        <v>10.48</v>
      </c>
      <c r="D273">
        <v>3.95</v>
      </c>
      <c r="F273">
        <v>82</v>
      </c>
      <c r="G273">
        <v>9200</v>
      </c>
      <c r="H273">
        <v>1.05</v>
      </c>
      <c r="I273">
        <v>26.43</v>
      </c>
      <c r="J273" t="s">
        <v>625</v>
      </c>
      <c r="K273" t="s">
        <v>748</v>
      </c>
      <c r="L273" t="s">
        <v>78</v>
      </c>
      <c r="M273" t="s">
        <v>78</v>
      </c>
      <c r="N273"/>
      <c r="O273"/>
      <c r="P273"/>
      <c r="Q273"/>
    </row>
    <row r="274" spans="1:17" s="59" customFormat="1" x14ac:dyDescent="0.25">
      <c r="A274" t="s">
        <v>1044</v>
      </c>
      <c r="B274">
        <v>12.45</v>
      </c>
      <c r="C274">
        <v>11.05</v>
      </c>
      <c r="D274">
        <v>3.95</v>
      </c>
      <c r="F274">
        <v>92.26</v>
      </c>
      <c r="G274">
        <v>8900</v>
      </c>
      <c r="H274">
        <v>1.04</v>
      </c>
      <c r="I274">
        <v>29.02</v>
      </c>
      <c r="J274" t="s">
        <v>624</v>
      </c>
      <c r="K274" t="s">
        <v>748</v>
      </c>
      <c r="L274" t="s">
        <v>78</v>
      </c>
      <c r="M274" t="s">
        <v>78</v>
      </c>
      <c r="N274"/>
      <c r="O274"/>
      <c r="P274"/>
      <c r="Q274"/>
    </row>
    <row r="275" spans="1:17" s="59" customFormat="1" x14ac:dyDescent="0.25">
      <c r="A275" t="s">
        <v>1309</v>
      </c>
      <c r="B275">
        <v>13.7</v>
      </c>
      <c r="C275">
        <v>11.92</v>
      </c>
      <c r="D275">
        <v>3.86</v>
      </c>
      <c r="F275">
        <v>120.88</v>
      </c>
      <c r="G275">
        <v>10300</v>
      </c>
      <c r="H275">
        <v>1.07</v>
      </c>
      <c r="I275">
        <v>35.72</v>
      </c>
      <c r="J275" t="s">
        <v>628</v>
      </c>
      <c r="K275" t="s">
        <v>748</v>
      </c>
      <c r="L275" t="s">
        <v>78</v>
      </c>
      <c r="M275" t="s">
        <v>78</v>
      </c>
      <c r="N275"/>
      <c r="O275"/>
      <c r="P275"/>
      <c r="Q275"/>
    </row>
    <row r="276" spans="1:17" s="59" customFormat="1" x14ac:dyDescent="0.25">
      <c r="A276" t="s">
        <v>1045</v>
      </c>
      <c r="B276">
        <v>13.7</v>
      </c>
      <c r="C276">
        <v>11.99</v>
      </c>
      <c r="D276">
        <v>3.86</v>
      </c>
      <c r="F276">
        <v>120.88</v>
      </c>
      <c r="G276">
        <v>8670</v>
      </c>
      <c r="H276">
        <v>1.02</v>
      </c>
      <c r="I276">
        <v>36.1</v>
      </c>
      <c r="J276" t="s">
        <v>628</v>
      </c>
      <c r="K276" t="s">
        <v>748</v>
      </c>
      <c r="L276" t="s">
        <v>78</v>
      </c>
      <c r="M276" t="s">
        <v>78</v>
      </c>
      <c r="N276"/>
      <c r="O276"/>
      <c r="P276"/>
      <c r="Q276"/>
    </row>
    <row r="277" spans="1:17" s="59" customFormat="1" x14ac:dyDescent="0.25">
      <c r="A277" t="s">
        <v>1046</v>
      </c>
      <c r="B277">
        <v>13.7</v>
      </c>
      <c r="C277">
        <v>11.92</v>
      </c>
      <c r="D277">
        <v>3.86</v>
      </c>
      <c r="F277">
        <v>120.88</v>
      </c>
      <c r="G277">
        <v>9700</v>
      </c>
      <c r="H277">
        <v>1.03</v>
      </c>
      <c r="I277">
        <v>35.04</v>
      </c>
      <c r="J277" t="s">
        <v>628</v>
      </c>
      <c r="K277" t="s">
        <v>748</v>
      </c>
      <c r="L277" t="s">
        <v>78</v>
      </c>
      <c r="M277" t="s">
        <v>78</v>
      </c>
      <c r="N277"/>
      <c r="O277"/>
      <c r="P277"/>
      <c r="Q277"/>
    </row>
    <row r="278" spans="1:17" s="59" customFormat="1" x14ac:dyDescent="0.25">
      <c r="A278" t="s">
        <v>556</v>
      </c>
      <c r="B278">
        <v>13.95</v>
      </c>
      <c r="C278">
        <v>12.9</v>
      </c>
      <c r="D278">
        <v>4.3499999999999996</v>
      </c>
      <c r="F278">
        <v>135</v>
      </c>
      <c r="G278">
        <v>11200</v>
      </c>
      <c r="H278">
        <v>1.08</v>
      </c>
      <c r="I278">
        <v>38.86</v>
      </c>
      <c r="J278" t="s">
        <v>628</v>
      </c>
      <c r="K278" t="s">
        <v>748</v>
      </c>
      <c r="L278" t="s">
        <v>78</v>
      </c>
      <c r="M278" t="s">
        <v>78</v>
      </c>
      <c r="N278"/>
      <c r="O278"/>
      <c r="P278"/>
      <c r="Q278"/>
    </row>
    <row r="279" spans="1:17" s="59" customFormat="1" x14ac:dyDescent="0.25">
      <c r="A279" t="s">
        <v>659</v>
      </c>
      <c r="B279">
        <v>14.28</v>
      </c>
      <c r="C279">
        <v>12.88</v>
      </c>
      <c r="D279">
        <v>4.2</v>
      </c>
      <c r="F279">
        <v>149</v>
      </c>
      <c r="G279">
        <v>12500</v>
      </c>
      <c r="H279">
        <v>1.1000000000000001</v>
      </c>
      <c r="I279">
        <v>40.64</v>
      </c>
      <c r="J279" t="s">
        <v>628</v>
      </c>
      <c r="K279" t="s">
        <v>748</v>
      </c>
      <c r="L279" t="s">
        <v>78</v>
      </c>
      <c r="M279" t="s">
        <v>78</v>
      </c>
      <c r="N279"/>
      <c r="O279"/>
      <c r="P279"/>
      <c r="Q279"/>
    </row>
    <row r="280" spans="1:17" s="59" customFormat="1" x14ac:dyDescent="0.25">
      <c r="A280" t="s">
        <v>1047</v>
      </c>
      <c r="B280">
        <v>8</v>
      </c>
      <c r="C280">
        <v>6.1</v>
      </c>
      <c r="D280">
        <v>2.48</v>
      </c>
      <c r="F280">
        <v>31</v>
      </c>
      <c r="G280">
        <v>1500</v>
      </c>
      <c r="H280">
        <v>1</v>
      </c>
      <c r="I280">
        <v>16.670000000000002</v>
      </c>
      <c r="J280" t="s">
        <v>626</v>
      </c>
      <c r="K280" t="s">
        <v>748</v>
      </c>
      <c r="L280" t="s">
        <v>78</v>
      </c>
      <c r="M280" t="s">
        <v>78</v>
      </c>
      <c r="N280"/>
      <c r="O280"/>
      <c r="P280"/>
      <c r="Q280"/>
    </row>
    <row r="281" spans="1:17" s="59" customFormat="1" x14ac:dyDescent="0.25">
      <c r="A281" t="s">
        <v>1048</v>
      </c>
      <c r="B281">
        <v>9.61</v>
      </c>
      <c r="C281">
        <v>8.1999999999999993</v>
      </c>
      <c r="D281">
        <v>3.2</v>
      </c>
      <c r="F281">
        <v>61</v>
      </c>
      <c r="G281">
        <v>5000</v>
      </c>
      <c r="H281">
        <v>1</v>
      </c>
      <c r="I281">
        <v>20.71</v>
      </c>
      <c r="J281" t="s">
        <v>627</v>
      </c>
      <c r="K281" t="s">
        <v>748</v>
      </c>
      <c r="L281" t="s">
        <v>78</v>
      </c>
      <c r="M281" t="s">
        <v>78</v>
      </c>
      <c r="N281"/>
      <c r="O281"/>
      <c r="P281"/>
      <c r="Q281"/>
    </row>
    <row r="282" spans="1:17" s="59" customFormat="1" x14ac:dyDescent="0.25">
      <c r="A282" t="s">
        <v>660</v>
      </c>
      <c r="B282">
        <v>6.5</v>
      </c>
      <c r="C282">
        <v>6.5</v>
      </c>
      <c r="D282">
        <v>2.97</v>
      </c>
      <c r="F282">
        <v>41.67</v>
      </c>
      <c r="G282">
        <v>975</v>
      </c>
      <c r="H282">
        <v>1.05</v>
      </c>
      <c r="I282">
        <v>22.9</v>
      </c>
      <c r="J282" t="s">
        <v>623</v>
      </c>
      <c r="K282" t="s">
        <v>748</v>
      </c>
      <c r="L282" t="s">
        <v>78</v>
      </c>
      <c r="M282" t="s">
        <v>78</v>
      </c>
      <c r="N282"/>
      <c r="O282"/>
      <c r="P282"/>
      <c r="Q282"/>
    </row>
    <row r="283" spans="1:17" s="59" customFormat="1" x14ac:dyDescent="0.25">
      <c r="A283" t="s">
        <v>493</v>
      </c>
      <c r="B283">
        <v>7.58</v>
      </c>
      <c r="C283">
        <v>7.5</v>
      </c>
      <c r="D283">
        <v>3.04</v>
      </c>
      <c r="F283">
        <v>47</v>
      </c>
      <c r="G283">
        <v>1780</v>
      </c>
      <c r="H283">
        <v>1.1499999999999999</v>
      </c>
      <c r="I283">
        <v>25.09</v>
      </c>
      <c r="J283" t="s">
        <v>625</v>
      </c>
      <c r="K283" t="s">
        <v>748</v>
      </c>
      <c r="L283" t="s">
        <v>78</v>
      </c>
      <c r="M283" t="s">
        <v>78</v>
      </c>
      <c r="N283"/>
      <c r="O283"/>
      <c r="P283"/>
      <c r="Q283"/>
    </row>
    <row r="284" spans="1:17" s="59" customFormat="1" x14ac:dyDescent="0.25">
      <c r="A284" t="s">
        <v>557</v>
      </c>
      <c r="B284">
        <v>9.8000000000000007</v>
      </c>
      <c r="C284">
        <v>9.8000000000000007</v>
      </c>
      <c r="D284">
        <v>3.6</v>
      </c>
      <c r="F284">
        <v>81</v>
      </c>
      <c r="G284">
        <v>3600</v>
      </c>
      <c r="H284">
        <v>1.1000000000000001</v>
      </c>
      <c r="I284">
        <v>32.58</v>
      </c>
      <c r="J284" t="s">
        <v>628</v>
      </c>
      <c r="K284" t="s">
        <v>748</v>
      </c>
      <c r="L284" t="s">
        <v>78</v>
      </c>
      <c r="M284" t="s">
        <v>78</v>
      </c>
      <c r="N284"/>
      <c r="O284"/>
      <c r="P284"/>
      <c r="Q284"/>
    </row>
    <row r="285" spans="1:17" s="59" customFormat="1" x14ac:dyDescent="0.25">
      <c r="A285" t="s">
        <v>1049</v>
      </c>
      <c r="B285">
        <v>6.6</v>
      </c>
      <c r="C285">
        <v>5.75</v>
      </c>
      <c r="D285">
        <v>2.46</v>
      </c>
      <c r="F285">
        <v>26</v>
      </c>
      <c r="G285">
        <v>1300</v>
      </c>
      <c r="H285">
        <v>1</v>
      </c>
      <c r="I285">
        <v>14.47</v>
      </c>
      <c r="J285" t="s">
        <v>626</v>
      </c>
      <c r="K285" t="s">
        <v>748</v>
      </c>
      <c r="L285" t="s">
        <v>78</v>
      </c>
      <c r="M285" t="s">
        <v>78</v>
      </c>
      <c r="N285"/>
      <c r="O285"/>
      <c r="P285"/>
      <c r="Q285"/>
    </row>
    <row r="286" spans="1:17" s="59" customFormat="1" x14ac:dyDescent="0.25">
      <c r="A286" t="s">
        <v>1050</v>
      </c>
      <c r="B286">
        <v>7.98</v>
      </c>
      <c r="C286">
        <v>7</v>
      </c>
      <c r="D286">
        <v>2.95</v>
      </c>
      <c r="F286">
        <v>40</v>
      </c>
      <c r="G286">
        <v>2200</v>
      </c>
      <c r="H286">
        <v>1</v>
      </c>
      <c r="I286">
        <v>18.45</v>
      </c>
      <c r="J286" t="s">
        <v>627</v>
      </c>
      <c r="K286" t="s">
        <v>748</v>
      </c>
      <c r="L286" t="s">
        <v>78</v>
      </c>
      <c r="M286" t="s">
        <v>78</v>
      </c>
      <c r="N286"/>
      <c r="O286"/>
      <c r="P286"/>
      <c r="Q286"/>
    </row>
    <row r="287" spans="1:17" s="59" customFormat="1" x14ac:dyDescent="0.25">
      <c r="A287" t="s">
        <v>118</v>
      </c>
      <c r="B287">
        <v>8.9</v>
      </c>
      <c r="C287">
        <v>5.69</v>
      </c>
      <c r="D287">
        <v>1.95</v>
      </c>
      <c r="F287">
        <v>32.119999999999997</v>
      </c>
      <c r="G287">
        <v>1700</v>
      </c>
      <c r="H287">
        <v>1</v>
      </c>
      <c r="I287">
        <v>16.850000000000001</v>
      </c>
      <c r="J287" t="s">
        <v>626</v>
      </c>
      <c r="K287" t="s">
        <v>748</v>
      </c>
      <c r="L287" t="s">
        <v>78</v>
      </c>
      <c r="M287" t="s">
        <v>78</v>
      </c>
      <c r="N287"/>
      <c r="O287"/>
      <c r="P287"/>
      <c r="Q287"/>
    </row>
    <row r="288" spans="1:17" s="59" customFormat="1" x14ac:dyDescent="0.25">
      <c r="A288" t="s">
        <v>1051</v>
      </c>
      <c r="B288">
        <v>8.9</v>
      </c>
      <c r="C288">
        <v>5.69</v>
      </c>
      <c r="D288">
        <v>1.95</v>
      </c>
      <c r="F288">
        <v>29.88</v>
      </c>
      <c r="G288">
        <v>1700</v>
      </c>
      <c r="H288">
        <v>1</v>
      </c>
      <c r="I288">
        <v>16.25</v>
      </c>
      <c r="J288" t="s">
        <v>626</v>
      </c>
      <c r="K288" t="s">
        <v>748</v>
      </c>
      <c r="L288" t="s">
        <v>78</v>
      </c>
      <c r="M288" t="s">
        <v>78</v>
      </c>
      <c r="N288"/>
      <c r="O288"/>
      <c r="P288"/>
      <c r="Q288"/>
    </row>
    <row r="289" spans="1:17" s="59" customFormat="1" x14ac:dyDescent="0.25">
      <c r="A289" t="s">
        <v>1052</v>
      </c>
      <c r="B289">
        <v>7.45</v>
      </c>
      <c r="C289">
        <v>6.3</v>
      </c>
      <c r="D289">
        <v>2.75</v>
      </c>
      <c r="F289">
        <v>32</v>
      </c>
      <c r="G289">
        <v>1250</v>
      </c>
      <c r="H289">
        <v>1</v>
      </c>
      <c r="I289">
        <v>17.86</v>
      </c>
      <c r="J289" t="s">
        <v>626</v>
      </c>
      <c r="K289" t="s">
        <v>748</v>
      </c>
      <c r="L289" t="s">
        <v>78</v>
      </c>
      <c r="M289" t="s">
        <v>78</v>
      </c>
      <c r="N289"/>
      <c r="O289"/>
      <c r="P289"/>
      <c r="Q289"/>
    </row>
    <row r="290" spans="1:17" s="59" customFormat="1" x14ac:dyDescent="0.25">
      <c r="A290" t="s">
        <v>1053</v>
      </c>
      <c r="B290">
        <v>7.45</v>
      </c>
      <c r="C290">
        <v>6.3</v>
      </c>
      <c r="D290">
        <v>2.75</v>
      </c>
      <c r="F290">
        <v>32</v>
      </c>
      <c r="G290">
        <v>1350</v>
      </c>
      <c r="H290">
        <v>1</v>
      </c>
      <c r="I290">
        <v>17.48</v>
      </c>
      <c r="J290" t="s">
        <v>626</v>
      </c>
      <c r="K290" t="s">
        <v>748</v>
      </c>
      <c r="L290" t="s">
        <v>78</v>
      </c>
      <c r="M290" t="s">
        <v>78</v>
      </c>
      <c r="N290"/>
      <c r="O290"/>
      <c r="P290"/>
      <c r="Q290"/>
    </row>
    <row r="291" spans="1:17" s="59" customFormat="1" x14ac:dyDescent="0.25">
      <c r="A291" t="s">
        <v>558</v>
      </c>
      <c r="B291">
        <v>13.43</v>
      </c>
      <c r="C291">
        <v>11.84</v>
      </c>
      <c r="D291">
        <v>4.07</v>
      </c>
      <c r="F291">
        <v>117</v>
      </c>
      <c r="G291">
        <v>9300</v>
      </c>
      <c r="H291">
        <v>1.0900000000000001</v>
      </c>
      <c r="I291">
        <v>36.270000000000003</v>
      </c>
      <c r="J291" t="s">
        <v>628</v>
      </c>
      <c r="K291" t="s">
        <v>748</v>
      </c>
      <c r="L291" t="s">
        <v>78</v>
      </c>
      <c r="M291" t="s">
        <v>78</v>
      </c>
      <c r="N291"/>
      <c r="O291"/>
      <c r="P291"/>
      <c r="Q291"/>
    </row>
    <row r="292" spans="1:17" s="59" customFormat="1" x14ac:dyDescent="0.25">
      <c r="A292" t="s">
        <v>1054</v>
      </c>
      <c r="B292">
        <v>13.62</v>
      </c>
      <c r="C292">
        <v>11.41</v>
      </c>
      <c r="D292">
        <v>4.1100000000000003</v>
      </c>
      <c r="F292">
        <v>115</v>
      </c>
      <c r="G292">
        <v>9428</v>
      </c>
      <c r="H292">
        <v>1.02</v>
      </c>
      <c r="I292">
        <v>32.85</v>
      </c>
      <c r="J292" t="s">
        <v>628</v>
      </c>
      <c r="K292" t="s">
        <v>748</v>
      </c>
      <c r="L292" t="s">
        <v>78</v>
      </c>
      <c r="M292" t="s">
        <v>78</v>
      </c>
      <c r="N292"/>
      <c r="O292"/>
      <c r="P292"/>
      <c r="Q292"/>
    </row>
    <row r="293" spans="1:17" s="59" customFormat="1" x14ac:dyDescent="0.25">
      <c r="A293" t="s">
        <v>1055</v>
      </c>
      <c r="B293">
        <v>8.6</v>
      </c>
      <c r="C293">
        <v>7.2</v>
      </c>
      <c r="D293">
        <v>2.95</v>
      </c>
      <c r="F293">
        <v>43</v>
      </c>
      <c r="G293">
        <v>3000</v>
      </c>
      <c r="H293">
        <v>1</v>
      </c>
      <c r="I293">
        <v>18.13</v>
      </c>
      <c r="J293" t="s">
        <v>627</v>
      </c>
      <c r="K293" t="s">
        <v>748</v>
      </c>
      <c r="L293" t="s">
        <v>78</v>
      </c>
      <c r="M293" t="s">
        <v>78</v>
      </c>
      <c r="N293"/>
      <c r="O293"/>
      <c r="P293"/>
      <c r="Q293"/>
    </row>
    <row r="294" spans="1:17" s="59" customFormat="1" x14ac:dyDescent="0.25">
      <c r="A294" t="s">
        <v>1390</v>
      </c>
      <c r="B294">
        <v>9.4</v>
      </c>
      <c r="C294">
        <v>7.7</v>
      </c>
      <c r="D294">
        <v>3.05</v>
      </c>
      <c r="F294">
        <v>51</v>
      </c>
      <c r="G294">
        <v>3200</v>
      </c>
      <c r="H294">
        <v>1</v>
      </c>
      <c r="I294">
        <v>20.75</v>
      </c>
      <c r="J294" t="s">
        <v>627</v>
      </c>
      <c r="K294" t="s">
        <v>748</v>
      </c>
      <c r="L294" t="s">
        <v>78</v>
      </c>
      <c r="M294" t="s">
        <v>78</v>
      </c>
      <c r="N294"/>
      <c r="O294"/>
      <c r="P294"/>
      <c r="Q294"/>
    </row>
    <row r="295" spans="1:17" s="59" customFormat="1" x14ac:dyDescent="0.25">
      <c r="A295" t="s">
        <v>1056</v>
      </c>
      <c r="B295">
        <v>7.65</v>
      </c>
      <c r="C295">
        <v>6.7</v>
      </c>
      <c r="D295">
        <v>2.71</v>
      </c>
      <c r="F295">
        <v>31</v>
      </c>
      <c r="G295">
        <v>1800</v>
      </c>
      <c r="H295">
        <v>1</v>
      </c>
      <c r="I295">
        <v>16.47</v>
      </c>
      <c r="J295" t="s">
        <v>626</v>
      </c>
      <c r="K295" t="s">
        <v>748</v>
      </c>
      <c r="L295" t="s">
        <v>78</v>
      </c>
      <c r="M295" t="s">
        <v>78</v>
      </c>
      <c r="N295"/>
      <c r="O295"/>
      <c r="P295"/>
      <c r="Q295"/>
    </row>
    <row r="296" spans="1:17" s="59" customFormat="1" x14ac:dyDescent="0.25">
      <c r="A296" t="s">
        <v>1057</v>
      </c>
      <c r="B296">
        <v>7.35</v>
      </c>
      <c r="C296">
        <v>6</v>
      </c>
      <c r="D296">
        <v>2.5</v>
      </c>
      <c r="F296">
        <v>26</v>
      </c>
      <c r="G296">
        <v>1350</v>
      </c>
      <c r="H296">
        <v>0.98</v>
      </c>
      <c r="I296">
        <v>14.84</v>
      </c>
      <c r="J296" t="s">
        <v>626</v>
      </c>
      <c r="K296" t="s">
        <v>748</v>
      </c>
      <c r="L296" t="s">
        <v>78</v>
      </c>
      <c r="M296" t="s">
        <v>78</v>
      </c>
      <c r="N296"/>
      <c r="O296"/>
      <c r="P296"/>
      <c r="Q296"/>
    </row>
    <row r="297" spans="1:17" s="59" customFormat="1" x14ac:dyDescent="0.25">
      <c r="A297" t="s">
        <v>1058</v>
      </c>
      <c r="B297">
        <v>8.3000000000000007</v>
      </c>
      <c r="C297">
        <v>6.2</v>
      </c>
      <c r="D297">
        <v>2.79</v>
      </c>
      <c r="F297">
        <v>38</v>
      </c>
      <c r="G297">
        <v>2250</v>
      </c>
      <c r="H297">
        <v>1</v>
      </c>
      <c r="I297">
        <v>16.899999999999999</v>
      </c>
      <c r="J297" t="s">
        <v>626</v>
      </c>
      <c r="K297" t="s">
        <v>748</v>
      </c>
      <c r="L297" t="s">
        <v>78</v>
      </c>
      <c r="M297" t="s">
        <v>78</v>
      </c>
      <c r="N297"/>
      <c r="O297"/>
      <c r="P297"/>
      <c r="Q297"/>
    </row>
    <row r="298" spans="1:17" s="59" customFormat="1" x14ac:dyDescent="0.25">
      <c r="A298" t="s">
        <v>1391</v>
      </c>
      <c r="B298">
        <v>8.49</v>
      </c>
      <c r="C298">
        <v>7.5</v>
      </c>
      <c r="D298">
        <v>3.16</v>
      </c>
      <c r="F298">
        <v>39</v>
      </c>
      <c r="G298">
        <v>2800</v>
      </c>
      <c r="H298">
        <v>1</v>
      </c>
      <c r="I298">
        <v>18.059999999999999</v>
      </c>
      <c r="J298" t="s">
        <v>627</v>
      </c>
      <c r="K298" t="s">
        <v>748</v>
      </c>
      <c r="L298" t="s">
        <v>78</v>
      </c>
      <c r="M298" t="s">
        <v>78</v>
      </c>
      <c r="N298"/>
      <c r="O298"/>
      <c r="P298"/>
      <c r="Q298"/>
    </row>
    <row r="299" spans="1:17" s="59" customFormat="1" x14ac:dyDescent="0.25">
      <c r="A299" t="s">
        <v>1059</v>
      </c>
      <c r="B299">
        <v>8.76</v>
      </c>
      <c r="C299">
        <v>7.2</v>
      </c>
      <c r="D299">
        <v>3.16</v>
      </c>
      <c r="F299">
        <v>44</v>
      </c>
      <c r="G299">
        <v>2720</v>
      </c>
      <c r="H299">
        <v>1</v>
      </c>
      <c r="I299">
        <v>19.13</v>
      </c>
      <c r="J299" t="s">
        <v>627</v>
      </c>
      <c r="K299" t="s">
        <v>748</v>
      </c>
      <c r="L299" t="s">
        <v>78</v>
      </c>
      <c r="M299" t="s">
        <v>78</v>
      </c>
      <c r="N299"/>
      <c r="O299"/>
      <c r="P299"/>
      <c r="Q299"/>
    </row>
    <row r="300" spans="1:17" s="59" customFormat="1" x14ac:dyDescent="0.25">
      <c r="A300" t="s">
        <v>1392</v>
      </c>
      <c r="B300">
        <v>8.25</v>
      </c>
      <c r="C300">
        <v>6.84</v>
      </c>
      <c r="D300">
        <v>2.93</v>
      </c>
      <c r="F300">
        <v>39</v>
      </c>
      <c r="G300">
        <v>2800</v>
      </c>
      <c r="H300">
        <v>1</v>
      </c>
      <c r="I300">
        <v>16.91</v>
      </c>
      <c r="J300" t="s">
        <v>626</v>
      </c>
      <c r="K300" t="s">
        <v>748</v>
      </c>
      <c r="L300" t="s">
        <v>78</v>
      </c>
      <c r="M300" t="s">
        <v>78</v>
      </c>
      <c r="N300"/>
      <c r="O300"/>
      <c r="P300"/>
      <c r="Q300"/>
    </row>
    <row r="301" spans="1:17" s="59" customFormat="1" x14ac:dyDescent="0.25">
      <c r="A301" t="s">
        <v>1060</v>
      </c>
      <c r="B301">
        <v>8.25</v>
      </c>
      <c r="C301">
        <v>6.84</v>
      </c>
      <c r="D301">
        <v>2.93</v>
      </c>
      <c r="F301">
        <v>43</v>
      </c>
      <c r="G301">
        <v>2800</v>
      </c>
      <c r="H301">
        <v>1</v>
      </c>
      <c r="I301">
        <v>17.760000000000002</v>
      </c>
      <c r="J301" t="s">
        <v>626</v>
      </c>
      <c r="K301" t="s">
        <v>748</v>
      </c>
      <c r="L301" t="s">
        <v>78</v>
      </c>
      <c r="M301" t="s">
        <v>78</v>
      </c>
      <c r="N301"/>
      <c r="O301"/>
      <c r="P301"/>
      <c r="Q301"/>
    </row>
    <row r="302" spans="1:17" s="59" customFormat="1" x14ac:dyDescent="0.25">
      <c r="A302" t="s">
        <v>1061</v>
      </c>
      <c r="B302">
        <v>8.94</v>
      </c>
      <c r="C302">
        <v>7.65</v>
      </c>
      <c r="D302">
        <v>2.96</v>
      </c>
      <c r="F302">
        <v>46.67</v>
      </c>
      <c r="G302">
        <v>3300</v>
      </c>
      <c r="H302">
        <v>1</v>
      </c>
      <c r="I302">
        <v>19.25</v>
      </c>
      <c r="J302" t="s">
        <v>627</v>
      </c>
      <c r="K302" t="s">
        <v>748</v>
      </c>
      <c r="L302">
        <v>0</v>
      </c>
      <c r="M302">
        <v>0</v>
      </c>
      <c r="N302"/>
      <c r="O302"/>
      <c r="P302"/>
      <c r="Q302"/>
    </row>
    <row r="303" spans="1:17" s="59" customFormat="1" x14ac:dyDescent="0.25">
      <c r="A303" t="s">
        <v>1062</v>
      </c>
      <c r="B303">
        <v>8.94</v>
      </c>
      <c r="C303">
        <v>7.65</v>
      </c>
      <c r="D303">
        <v>2.96</v>
      </c>
      <c r="F303">
        <v>46.67</v>
      </c>
      <c r="G303">
        <v>3300</v>
      </c>
      <c r="H303">
        <v>0.98</v>
      </c>
      <c r="I303">
        <v>18.86</v>
      </c>
      <c r="J303" t="s">
        <v>627</v>
      </c>
      <c r="K303" t="s">
        <v>748</v>
      </c>
      <c r="L303" t="s">
        <v>78</v>
      </c>
      <c r="M303" t="s">
        <v>78</v>
      </c>
      <c r="N303"/>
      <c r="O303"/>
      <c r="P303"/>
      <c r="Q303"/>
    </row>
    <row r="304" spans="1:17" s="59" customFormat="1" x14ac:dyDescent="0.25">
      <c r="A304" t="s">
        <v>1063</v>
      </c>
      <c r="B304">
        <v>8.92</v>
      </c>
      <c r="C304">
        <v>7.9</v>
      </c>
      <c r="D304">
        <v>3</v>
      </c>
      <c r="F304">
        <v>40</v>
      </c>
      <c r="G304">
        <v>3600</v>
      </c>
      <c r="H304">
        <v>1</v>
      </c>
      <c r="I304">
        <v>17.68</v>
      </c>
      <c r="J304" t="s">
        <v>626</v>
      </c>
      <c r="K304" t="s">
        <v>748</v>
      </c>
      <c r="L304" t="s">
        <v>78</v>
      </c>
      <c r="M304" t="s">
        <v>78</v>
      </c>
      <c r="N304"/>
      <c r="O304"/>
      <c r="P304"/>
      <c r="Q304"/>
    </row>
    <row r="305" spans="1:17" s="59" customFormat="1" x14ac:dyDescent="0.25">
      <c r="A305" t="s">
        <v>1064</v>
      </c>
      <c r="B305">
        <v>9.4</v>
      </c>
      <c r="C305">
        <v>7</v>
      </c>
      <c r="D305">
        <v>3.2</v>
      </c>
      <c r="F305">
        <v>52</v>
      </c>
      <c r="G305">
        <v>4200</v>
      </c>
      <c r="H305">
        <v>1</v>
      </c>
      <c r="I305">
        <v>18.41</v>
      </c>
      <c r="J305" t="s">
        <v>627</v>
      </c>
      <c r="K305" t="s">
        <v>748</v>
      </c>
      <c r="L305" t="s">
        <v>78</v>
      </c>
      <c r="M305" t="s">
        <v>78</v>
      </c>
      <c r="N305"/>
      <c r="O305"/>
      <c r="P305"/>
      <c r="Q305"/>
    </row>
    <row r="306" spans="1:17" s="59" customFormat="1" x14ac:dyDescent="0.25">
      <c r="A306" t="s">
        <v>477</v>
      </c>
      <c r="B306">
        <v>10.08</v>
      </c>
      <c r="C306">
        <v>8.6199999999999992</v>
      </c>
      <c r="D306">
        <v>3.4</v>
      </c>
      <c r="F306">
        <v>54</v>
      </c>
      <c r="G306">
        <v>5277</v>
      </c>
      <c r="H306">
        <v>1</v>
      </c>
      <c r="I306">
        <v>20.079999999999998</v>
      </c>
      <c r="J306" t="s">
        <v>627</v>
      </c>
      <c r="K306" t="s">
        <v>748</v>
      </c>
      <c r="L306" t="s">
        <v>78</v>
      </c>
      <c r="M306" t="s">
        <v>78</v>
      </c>
      <c r="N306"/>
      <c r="O306"/>
      <c r="P306"/>
      <c r="Q306"/>
    </row>
    <row r="307" spans="1:17" s="59" customFormat="1" x14ac:dyDescent="0.25">
      <c r="A307" t="s">
        <v>362</v>
      </c>
      <c r="B307">
        <v>10.25</v>
      </c>
      <c r="C307">
        <v>7.75</v>
      </c>
      <c r="D307">
        <v>3.28</v>
      </c>
      <c r="F307">
        <v>68</v>
      </c>
      <c r="G307">
        <v>5000</v>
      </c>
      <c r="H307">
        <v>1</v>
      </c>
      <c r="I307">
        <v>21.68</v>
      </c>
      <c r="J307" t="s">
        <v>627</v>
      </c>
      <c r="K307" t="s">
        <v>748</v>
      </c>
      <c r="L307" t="s">
        <v>78</v>
      </c>
      <c r="M307" t="s">
        <v>78</v>
      </c>
      <c r="N307"/>
      <c r="O307"/>
      <c r="P307"/>
      <c r="Q307"/>
    </row>
    <row r="308" spans="1:17" s="59" customFormat="1" x14ac:dyDescent="0.25">
      <c r="A308" t="s">
        <v>1065</v>
      </c>
      <c r="B308">
        <v>10.6</v>
      </c>
      <c r="C308">
        <v>9.1300000000000008</v>
      </c>
      <c r="D308">
        <v>3.48</v>
      </c>
      <c r="F308">
        <v>67.97</v>
      </c>
      <c r="G308">
        <v>5700</v>
      </c>
      <c r="H308">
        <v>1.02</v>
      </c>
      <c r="I308">
        <v>23.63</v>
      </c>
      <c r="J308" t="s">
        <v>623</v>
      </c>
      <c r="K308" t="s">
        <v>748</v>
      </c>
      <c r="L308" t="s">
        <v>78</v>
      </c>
      <c r="M308" t="s">
        <v>78</v>
      </c>
      <c r="N308"/>
      <c r="O308"/>
      <c r="P308"/>
      <c r="Q308"/>
    </row>
    <row r="309" spans="1:17" s="59" customFormat="1" x14ac:dyDescent="0.25">
      <c r="A309" t="s">
        <v>1066</v>
      </c>
      <c r="B309">
        <v>10.6</v>
      </c>
      <c r="C309">
        <v>9.1300000000000008</v>
      </c>
      <c r="D309">
        <v>3.48</v>
      </c>
      <c r="F309">
        <v>67.97</v>
      </c>
      <c r="G309">
        <v>5700</v>
      </c>
      <c r="H309">
        <v>1</v>
      </c>
      <c r="I309">
        <v>23.17</v>
      </c>
      <c r="J309" t="s">
        <v>623</v>
      </c>
      <c r="K309" t="s">
        <v>748</v>
      </c>
      <c r="L309" t="s">
        <v>78</v>
      </c>
      <c r="M309" t="s">
        <v>78</v>
      </c>
      <c r="N309"/>
      <c r="O309"/>
      <c r="P309"/>
      <c r="Q309"/>
    </row>
    <row r="310" spans="1:17" s="59" customFormat="1" x14ac:dyDescent="0.25">
      <c r="A310" t="s">
        <v>1550</v>
      </c>
      <c r="B310">
        <v>10.25</v>
      </c>
      <c r="C310">
        <v>7.75</v>
      </c>
      <c r="D310">
        <v>3.28</v>
      </c>
      <c r="F310">
        <v>62</v>
      </c>
      <c r="G310">
        <v>5000</v>
      </c>
      <c r="H310">
        <v>1</v>
      </c>
      <c r="I310">
        <v>20.7</v>
      </c>
      <c r="J310" t="s">
        <v>627</v>
      </c>
      <c r="K310" t="s">
        <v>748</v>
      </c>
      <c r="L310" t="s">
        <v>78</v>
      </c>
      <c r="M310" t="s">
        <v>78</v>
      </c>
      <c r="N310"/>
      <c r="O310"/>
      <c r="P310"/>
      <c r="Q310"/>
    </row>
    <row r="311" spans="1:17" s="59" customFormat="1" x14ac:dyDescent="0.25">
      <c r="A311" t="s">
        <v>1760</v>
      </c>
      <c r="B311">
        <v>10.3</v>
      </c>
      <c r="C311">
        <v>9.1300000000000008</v>
      </c>
      <c r="D311">
        <v>3.48</v>
      </c>
      <c r="F311">
        <v>68</v>
      </c>
      <c r="G311">
        <v>4700</v>
      </c>
      <c r="H311">
        <v>1.0900000000000001</v>
      </c>
      <c r="I311">
        <v>26.54</v>
      </c>
      <c r="J311" t="s">
        <v>625</v>
      </c>
      <c r="K311" t="s">
        <v>748</v>
      </c>
      <c r="L311" t="s">
        <v>78</v>
      </c>
      <c r="M311" t="s">
        <v>78</v>
      </c>
      <c r="N311"/>
      <c r="O311"/>
      <c r="P311"/>
      <c r="Q311"/>
    </row>
    <row r="312" spans="1:17" s="59" customFormat="1" x14ac:dyDescent="0.25">
      <c r="A312" t="s">
        <v>1760</v>
      </c>
      <c r="B312">
        <v>10.3</v>
      </c>
      <c r="C312">
        <v>9.1300000000000008</v>
      </c>
      <c r="D312">
        <v>3.48</v>
      </c>
      <c r="F312">
        <v>68</v>
      </c>
      <c r="G312">
        <v>4700</v>
      </c>
      <c r="H312">
        <v>1.0900000000000001</v>
      </c>
      <c r="I312">
        <v>26.54</v>
      </c>
      <c r="J312" t="s">
        <v>625</v>
      </c>
      <c r="K312" t="s">
        <v>748</v>
      </c>
      <c r="L312">
        <v>0</v>
      </c>
      <c r="M312">
        <v>0</v>
      </c>
      <c r="N312"/>
      <c r="O312"/>
      <c r="P312"/>
      <c r="Q312"/>
    </row>
    <row r="313" spans="1:17" s="59" customFormat="1" x14ac:dyDescent="0.25">
      <c r="A313" t="s">
        <v>1393</v>
      </c>
      <c r="B313">
        <v>10.75</v>
      </c>
      <c r="C313">
        <v>8.5</v>
      </c>
      <c r="D313">
        <v>3.48</v>
      </c>
      <c r="F313">
        <v>68</v>
      </c>
      <c r="G313">
        <v>6300</v>
      </c>
      <c r="H313">
        <v>1</v>
      </c>
      <c r="I313">
        <v>21.65</v>
      </c>
      <c r="J313" t="s">
        <v>627</v>
      </c>
      <c r="K313" t="s">
        <v>748</v>
      </c>
      <c r="L313">
        <v>0</v>
      </c>
      <c r="M313">
        <v>0</v>
      </c>
      <c r="N313"/>
      <c r="O313"/>
      <c r="P313"/>
      <c r="Q313"/>
    </row>
    <row r="314" spans="1:17" s="59" customFormat="1" x14ac:dyDescent="0.25">
      <c r="A314" t="s">
        <v>1067</v>
      </c>
      <c r="B314">
        <v>10.35</v>
      </c>
      <c r="C314">
        <v>8.35</v>
      </c>
      <c r="D314">
        <v>3.48</v>
      </c>
      <c r="F314">
        <v>63.14</v>
      </c>
      <c r="G314">
        <v>5000</v>
      </c>
      <c r="H314">
        <v>1.01</v>
      </c>
      <c r="I314">
        <v>22.13</v>
      </c>
      <c r="J314" t="s">
        <v>627</v>
      </c>
      <c r="K314" t="s">
        <v>748</v>
      </c>
      <c r="L314" t="s">
        <v>78</v>
      </c>
      <c r="M314" t="s">
        <v>78</v>
      </c>
      <c r="N314"/>
      <c r="O314"/>
      <c r="P314"/>
      <c r="Q314"/>
    </row>
    <row r="315" spans="1:17" s="59" customFormat="1" x14ac:dyDescent="0.25">
      <c r="A315" t="s">
        <v>1068</v>
      </c>
      <c r="B315">
        <v>10.35</v>
      </c>
      <c r="C315">
        <v>8.35</v>
      </c>
      <c r="D315">
        <v>3.48</v>
      </c>
      <c r="F315">
        <v>63.14</v>
      </c>
      <c r="G315">
        <v>5300</v>
      </c>
      <c r="H315">
        <v>1</v>
      </c>
      <c r="I315">
        <v>21.52</v>
      </c>
      <c r="J315" t="s">
        <v>627</v>
      </c>
      <c r="K315" t="s">
        <v>748</v>
      </c>
      <c r="L315" t="s">
        <v>78</v>
      </c>
      <c r="M315" t="s">
        <v>78</v>
      </c>
      <c r="N315"/>
      <c r="O315"/>
      <c r="P315"/>
      <c r="Q315"/>
    </row>
    <row r="316" spans="1:17" s="59" customFormat="1" x14ac:dyDescent="0.25">
      <c r="A316" t="s">
        <v>1069</v>
      </c>
      <c r="B316">
        <v>10.82</v>
      </c>
      <c r="C316">
        <v>9.18</v>
      </c>
      <c r="D316">
        <v>3.77</v>
      </c>
      <c r="F316">
        <v>72.040000000000006</v>
      </c>
      <c r="G316">
        <v>5900</v>
      </c>
      <c r="H316">
        <v>1.01</v>
      </c>
      <c r="I316">
        <v>24.13</v>
      </c>
      <c r="J316" t="s">
        <v>623</v>
      </c>
      <c r="K316" t="s">
        <v>748</v>
      </c>
      <c r="L316" t="s">
        <v>78</v>
      </c>
      <c r="M316" t="s">
        <v>78</v>
      </c>
      <c r="N316"/>
      <c r="O316"/>
      <c r="P316"/>
      <c r="Q316"/>
    </row>
    <row r="317" spans="1:17" s="59" customFormat="1" x14ac:dyDescent="0.25">
      <c r="A317" t="s">
        <v>1070</v>
      </c>
      <c r="B317">
        <v>10.82</v>
      </c>
      <c r="C317">
        <v>9.18</v>
      </c>
      <c r="D317">
        <v>3.77</v>
      </c>
      <c r="F317">
        <v>72.040000000000006</v>
      </c>
      <c r="G317">
        <v>5900</v>
      </c>
      <c r="H317">
        <v>1</v>
      </c>
      <c r="I317">
        <v>23.9</v>
      </c>
      <c r="J317" t="s">
        <v>623</v>
      </c>
      <c r="K317" t="s">
        <v>748</v>
      </c>
      <c r="L317" t="s">
        <v>78</v>
      </c>
      <c r="M317" t="s">
        <v>78</v>
      </c>
      <c r="N317"/>
      <c r="O317"/>
      <c r="P317"/>
      <c r="Q317"/>
    </row>
    <row r="318" spans="1:17" s="59" customFormat="1" x14ac:dyDescent="0.25">
      <c r="A318" t="s">
        <v>996</v>
      </c>
      <c r="B318">
        <v>10.99</v>
      </c>
      <c r="C318">
        <v>9.9700000000000006</v>
      </c>
      <c r="D318">
        <v>3.61</v>
      </c>
      <c r="F318">
        <v>82</v>
      </c>
      <c r="G318">
        <v>5950</v>
      </c>
      <c r="H318">
        <v>1.1200000000000001</v>
      </c>
      <c r="I318">
        <v>30.06</v>
      </c>
      <c r="J318" t="s">
        <v>624</v>
      </c>
      <c r="K318" t="s">
        <v>748</v>
      </c>
      <c r="L318" t="s">
        <v>78</v>
      </c>
      <c r="M318" t="s">
        <v>78</v>
      </c>
      <c r="N318"/>
      <c r="O318"/>
      <c r="P318"/>
      <c r="Q318"/>
    </row>
    <row r="319" spans="1:17" s="59" customFormat="1" x14ac:dyDescent="0.25">
      <c r="A319" t="s">
        <v>1551</v>
      </c>
      <c r="B319">
        <v>10.81</v>
      </c>
      <c r="C319">
        <v>9.2799999999999994</v>
      </c>
      <c r="D319">
        <v>3.65</v>
      </c>
      <c r="F319">
        <v>64</v>
      </c>
      <c r="G319">
        <v>6262</v>
      </c>
      <c r="H319">
        <v>1.05</v>
      </c>
      <c r="I319">
        <v>23.31</v>
      </c>
      <c r="J319" t="s">
        <v>623</v>
      </c>
      <c r="K319" t="s">
        <v>748</v>
      </c>
      <c r="L319" t="s">
        <v>78</v>
      </c>
      <c r="M319" t="s">
        <v>78</v>
      </c>
      <c r="N319"/>
      <c r="O319"/>
      <c r="P319"/>
      <c r="Q319"/>
    </row>
    <row r="320" spans="1:17" s="59" customFormat="1" x14ac:dyDescent="0.25">
      <c r="A320" t="s">
        <v>1071</v>
      </c>
      <c r="B320">
        <v>9.3000000000000007</v>
      </c>
      <c r="C320">
        <v>7.7</v>
      </c>
      <c r="D320">
        <v>3.25</v>
      </c>
      <c r="F320">
        <v>49</v>
      </c>
      <c r="G320">
        <v>3800</v>
      </c>
      <c r="H320">
        <v>1</v>
      </c>
      <c r="I320">
        <v>19.3</v>
      </c>
      <c r="J320" t="s">
        <v>627</v>
      </c>
      <c r="K320" t="s">
        <v>748</v>
      </c>
      <c r="L320" t="s">
        <v>78</v>
      </c>
      <c r="M320" t="s">
        <v>78</v>
      </c>
      <c r="N320"/>
      <c r="O320"/>
      <c r="P320"/>
      <c r="Q320"/>
    </row>
    <row r="321" spans="1:17" s="59" customFormat="1" x14ac:dyDescent="0.25">
      <c r="A321" t="s">
        <v>509</v>
      </c>
      <c r="B321">
        <v>11.72</v>
      </c>
      <c r="C321">
        <v>11.36</v>
      </c>
      <c r="D321">
        <v>3.93</v>
      </c>
      <c r="F321">
        <v>75</v>
      </c>
      <c r="G321">
        <v>6950</v>
      </c>
      <c r="H321">
        <v>1.03</v>
      </c>
      <c r="I321">
        <v>27.92</v>
      </c>
      <c r="J321" t="s">
        <v>624</v>
      </c>
      <c r="K321" t="s">
        <v>748</v>
      </c>
      <c r="L321" t="s">
        <v>78</v>
      </c>
      <c r="M321" t="s">
        <v>78</v>
      </c>
      <c r="N321"/>
      <c r="O321"/>
      <c r="P321"/>
      <c r="Q321"/>
    </row>
    <row r="322" spans="1:17" s="59" customFormat="1" x14ac:dyDescent="0.25">
      <c r="A322" t="s">
        <v>1072</v>
      </c>
      <c r="B322">
        <v>11.6</v>
      </c>
      <c r="C322">
        <v>9.3000000000000007</v>
      </c>
      <c r="D322">
        <v>3.8</v>
      </c>
      <c r="F322">
        <v>87</v>
      </c>
      <c r="G322">
        <v>6800</v>
      </c>
      <c r="H322">
        <v>1</v>
      </c>
      <c r="I322">
        <v>25.91</v>
      </c>
      <c r="J322" t="s">
        <v>625</v>
      </c>
      <c r="K322" t="s">
        <v>748</v>
      </c>
      <c r="L322" t="s">
        <v>78</v>
      </c>
      <c r="M322" t="s">
        <v>78</v>
      </c>
      <c r="N322"/>
      <c r="O322"/>
      <c r="P322"/>
      <c r="Q322"/>
    </row>
    <row r="323" spans="1:17" s="59" customFormat="1" x14ac:dyDescent="0.25">
      <c r="A323" t="s">
        <v>1073</v>
      </c>
      <c r="B323">
        <v>11.6</v>
      </c>
      <c r="C323">
        <v>9.3000000000000007</v>
      </c>
      <c r="D323">
        <v>3.8</v>
      </c>
      <c r="F323">
        <v>86.686338750000004</v>
      </c>
      <c r="G323">
        <v>6800</v>
      </c>
      <c r="H323">
        <v>1</v>
      </c>
      <c r="I323">
        <v>25.87</v>
      </c>
      <c r="J323" t="s">
        <v>625</v>
      </c>
      <c r="K323" t="s">
        <v>748</v>
      </c>
      <c r="L323" t="s">
        <v>78</v>
      </c>
      <c r="M323" t="s">
        <v>78</v>
      </c>
      <c r="N323"/>
      <c r="O323"/>
      <c r="P323"/>
      <c r="Q323"/>
    </row>
    <row r="324" spans="1:17" s="59" customFormat="1" x14ac:dyDescent="0.25">
      <c r="A324" t="s">
        <v>1552</v>
      </c>
      <c r="B324">
        <v>12.06</v>
      </c>
      <c r="C324">
        <v>10.74</v>
      </c>
      <c r="D324">
        <v>3.9</v>
      </c>
      <c r="F324">
        <v>91</v>
      </c>
      <c r="G324">
        <v>7300</v>
      </c>
      <c r="H324">
        <v>1.06</v>
      </c>
      <c r="I324">
        <v>30.37</v>
      </c>
      <c r="J324" t="s">
        <v>624</v>
      </c>
      <c r="K324" t="s">
        <v>748</v>
      </c>
      <c r="L324" t="s">
        <v>78</v>
      </c>
      <c r="M324" t="s">
        <v>78</v>
      </c>
      <c r="N324"/>
      <c r="O324"/>
      <c r="P324"/>
      <c r="Q324"/>
    </row>
    <row r="325" spans="1:17" s="59" customFormat="1" x14ac:dyDescent="0.25">
      <c r="A325" t="s">
        <v>668</v>
      </c>
      <c r="B325">
        <v>12.06</v>
      </c>
      <c r="C325">
        <v>10.74</v>
      </c>
      <c r="D325">
        <v>3.9</v>
      </c>
      <c r="F325">
        <v>91</v>
      </c>
      <c r="G325">
        <v>7300</v>
      </c>
      <c r="H325">
        <v>1.06</v>
      </c>
      <c r="I325">
        <v>30.37</v>
      </c>
      <c r="J325" t="s">
        <v>624</v>
      </c>
      <c r="K325" t="s">
        <v>748</v>
      </c>
      <c r="L325" t="s">
        <v>78</v>
      </c>
      <c r="M325" t="s">
        <v>78</v>
      </c>
      <c r="N325"/>
      <c r="O325"/>
      <c r="P325"/>
      <c r="Q325"/>
    </row>
    <row r="326" spans="1:17" s="59" customFormat="1" x14ac:dyDescent="0.25">
      <c r="A326" t="s">
        <v>1074</v>
      </c>
      <c r="B326">
        <v>12.52</v>
      </c>
      <c r="C326">
        <v>10.9</v>
      </c>
      <c r="D326">
        <v>3.94</v>
      </c>
      <c r="F326">
        <v>94</v>
      </c>
      <c r="G326">
        <v>8500</v>
      </c>
      <c r="H326">
        <v>1.05</v>
      </c>
      <c r="I326">
        <v>29.81</v>
      </c>
      <c r="J326" t="s">
        <v>624</v>
      </c>
      <c r="K326" t="s">
        <v>748</v>
      </c>
      <c r="L326" t="s">
        <v>78</v>
      </c>
      <c r="M326" t="s">
        <v>78</v>
      </c>
      <c r="N326"/>
      <c r="O326"/>
      <c r="P326"/>
      <c r="Q326"/>
    </row>
    <row r="327" spans="1:17" s="59" customFormat="1" x14ac:dyDescent="0.25">
      <c r="A327" t="s">
        <v>669</v>
      </c>
      <c r="B327">
        <v>13.67</v>
      </c>
      <c r="C327">
        <v>11.82</v>
      </c>
      <c r="D327">
        <v>4.25</v>
      </c>
      <c r="F327">
        <v>112</v>
      </c>
      <c r="G327">
        <v>10100</v>
      </c>
      <c r="H327">
        <v>1.06</v>
      </c>
      <c r="I327">
        <v>33.69</v>
      </c>
      <c r="J327" t="s">
        <v>628</v>
      </c>
      <c r="K327" t="s">
        <v>748</v>
      </c>
      <c r="L327" t="s">
        <v>78</v>
      </c>
      <c r="M327" t="s">
        <v>78</v>
      </c>
      <c r="N327"/>
      <c r="O327"/>
      <c r="P327"/>
      <c r="Q327"/>
    </row>
    <row r="328" spans="1:17" s="59" customFormat="1" x14ac:dyDescent="0.25">
      <c r="A328" t="s">
        <v>1759</v>
      </c>
      <c r="B328">
        <v>13.95</v>
      </c>
      <c r="C328">
        <v>12.16</v>
      </c>
      <c r="D328">
        <v>4.3</v>
      </c>
      <c r="F328">
        <v>126</v>
      </c>
      <c r="G328">
        <v>10640</v>
      </c>
      <c r="H328">
        <v>1.07</v>
      </c>
      <c r="I328">
        <v>36.380000000000003</v>
      </c>
      <c r="J328" t="s">
        <v>628</v>
      </c>
      <c r="K328" t="s">
        <v>748</v>
      </c>
      <c r="L328" t="s">
        <v>78</v>
      </c>
      <c r="M328" t="s">
        <v>78</v>
      </c>
      <c r="N328"/>
      <c r="O328"/>
      <c r="P328"/>
      <c r="Q328"/>
    </row>
    <row r="329" spans="1:17" s="59" customFormat="1" x14ac:dyDescent="0.25">
      <c r="A329" t="s">
        <v>1553</v>
      </c>
      <c r="B329">
        <v>13.45</v>
      </c>
      <c r="C329">
        <v>11.91</v>
      </c>
      <c r="D329">
        <v>4.3</v>
      </c>
      <c r="F329">
        <v>104</v>
      </c>
      <c r="G329">
        <v>10220</v>
      </c>
      <c r="H329">
        <v>1</v>
      </c>
      <c r="I329">
        <v>30.45</v>
      </c>
      <c r="J329" t="s">
        <v>624</v>
      </c>
      <c r="K329" t="s">
        <v>748</v>
      </c>
      <c r="L329" t="s">
        <v>78</v>
      </c>
      <c r="M329" t="s">
        <v>78</v>
      </c>
      <c r="N329"/>
      <c r="O329"/>
      <c r="P329"/>
      <c r="Q329"/>
    </row>
    <row r="330" spans="1:17" s="59" customFormat="1" x14ac:dyDescent="0.25">
      <c r="A330" t="s">
        <v>1394</v>
      </c>
      <c r="B330">
        <v>10.65</v>
      </c>
      <c r="C330">
        <v>8.4</v>
      </c>
      <c r="D330">
        <v>3.4</v>
      </c>
      <c r="F330">
        <v>69</v>
      </c>
      <c r="G330">
        <v>4800</v>
      </c>
      <c r="H330">
        <v>1</v>
      </c>
      <c r="I330">
        <v>23.48</v>
      </c>
      <c r="J330" t="s">
        <v>623</v>
      </c>
      <c r="K330" t="s">
        <v>748</v>
      </c>
      <c r="L330" t="s">
        <v>78</v>
      </c>
      <c r="M330" t="s">
        <v>78</v>
      </c>
      <c r="N330"/>
      <c r="O330"/>
      <c r="P330"/>
      <c r="Q330"/>
    </row>
    <row r="331" spans="1:17" s="59" customFormat="1" x14ac:dyDescent="0.25">
      <c r="A331" t="s">
        <v>510</v>
      </c>
      <c r="B331">
        <v>15.31</v>
      </c>
      <c r="C331">
        <v>13.74</v>
      </c>
      <c r="D331">
        <v>4.9000000000000004</v>
      </c>
      <c r="F331">
        <v>128</v>
      </c>
      <c r="G331">
        <v>13700</v>
      </c>
      <c r="H331">
        <v>1.03</v>
      </c>
      <c r="I331">
        <v>36.15</v>
      </c>
      <c r="J331" t="s">
        <v>628</v>
      </c>
      <c r="K331" t="s">
        <v>748</v>
      </c>
      <c r="L331" t="s">
        <v>78</v>
      </c>
      <c r="M331" t="s">
        <v>78</v>
      </c>
      <c r="N331"/>
      <c r="O331"/>
      <c r="P331"/>
      <c r="Q331"/>
    </row>
    <row r="332" spans="1:17" s="59" customFormat="1" x14ac:dyDescent="0.25">
      <c r="A332" t="s">
        <v>1075</v>
      </c>
      <c r="B332">
        <v>12</v>
      </c>
      <c r="C332">
        <v>9.6</v>
      </c>
      <c r="D332">
        <v>3.94</v>
      </c>
      <c r="F332">
        <v>85</v>
      </c>
      <c r="G332">
        <v>8000</v>
      </c>
      <c r="H332">
        <v>1</v>
      </c>
      <c r="I332">
        <v>25.11</v>
      </c>
      <c r="J332" t="s">
        <v>625</v>
      </c>
      <c r="K332" t="s">
        <v>748</v>
      </c>
      <c r="L332" t="s">
        <v>78</v>
      </c>
      <c r="M332" t="s">
        <v>78</v>
      </c>
      <c r="N332"/>
      <c r="O332"/>
      <c r="P332"/>
      <c r="Q332"/>
    </row>
    <row r="333" spans="1:17" s="59" customFormat="1" x14ac:dyDescent="0.25">
      <c r="A333" t="s">
        <v>1076</v>
      </c>
      <c r="B333">
        <v>9.25</v>
      </c>
      <c r="C333">
        <v>6.7</v>
      </c>
      <c r="D333">
        <v>3</v>
      </c>
      <c r="F333">
        <v>48</v>
      </c>
      <c r="G333">
        <v>3600</v>
      </c>
      <c r="H333">
        <v>1</v>
      </c>
      <c r="I333">
        <v>17.899999999999999</v>
      </c>
      <c r="J333" t="s">
        <v>626</v>
      </c>
      <c r="K333" t="s">
        <v>748</v>
      </c>
      <c r="L333" t="s">
        <v>78</v>
      </c>
      <c r="M333" t="s">
        <v>78</v>
      </c>
      <c r="N333"/>
      <c r="O333"/>
      <c r="P333"/>
      <c r="Q333"/>
    </row>
    <row r="334" spans="1:17" s="59" customFormat="1" x14ac:dyDescent="0.25">
      <c r="A334" t="s">
        <v>363</v>
      </c>
      <c r="B334">
        <v>9</v>
      </c>
      <c r="C334">
        <v>6.7</v>
      </c>
      <c r="D334">
        <v>3</v>
      </c>
      <c r="F334">
        <v>47</v>
      </c>
      <c r="G334">
        <v>3300</v>
      </c>
      <c r="H334">
        <v>1</v>
      </c>
      <c r="I334">
        <v>18.03</v>
      </c>
      <c r="J334" t="s">
        <v>627</v>
      </c>
      <c r="K334" t="s">
        <v>748</v>
      </c>
      <c r="L334" t="s">
        <v>78</v>
      </c>
      <c r="M334" t="s">
        <v>78</v>
      </c>
      <c r="N334"/>
      <c r="O334"/>
      <c r="P334"/>
      <c r="Q334"/>
    </row>
    <row r="335" spans="1:17" s="59" customFormat="1" x14ac:dyDescent="0.25">
      <c r="A335" t="s">
        <v>1077</v>
      </c>
      <c r="B335">
        <v>8.25</v>
      </c>
      <c r="C335">
        <v>6.5</v>
      </c>
      <c r="D335">
        <v>2.76</v>
      </c>
      <c r="F335">
        <v>40</v>
      </c>
      <c r="G335">
        <v>2700</v>
      </c>
      <c r="H335">
        <v>1</v>
      </c>
      <c r="I335">
        <v>16.760000000000002</v>
      </c>
      <c r="J335" t="s">
        <v>626</v>
      </c>
      <c r="K335" t="s">
        <v>748</v>
      </c>
      <c r="L335" t="s">
        <v>78</v>
      </c>
      <c r="M335" t="s">
        <v>78</v>
      </c>
      <c r="N335"/>
      <c r="O335"/>
      <c r="P335"/>
      <c r="Q335"/>
    </row>
    <row r="336" spans="1:17" s="59" customFormat="1" x14ac:dyDescent="0.25">
      <c r="A336" t="s">
        <v>1395</v>
      </c>
      <c r="B336">
        <v>6.54</v>
      </c>
      <c r="C336">
        <v>5.7</v>
      </c>
      <c r="D336">
        <v>2.41</v>
      </c>
      <c r="F336">
        <v>24</v>
      </c>
      <c r="G336">
        <v>1000</v>
      </c>
      <c r="H336">
        <v>0.98</v>
      </c>
      <c r="I336">
        <v>14.5</v>
      </c>
      <c r="J336" t="s">
        <v>626</v>
      </c>
      <c r="K336" t="s">
        <v>748</v>
      </c>
      <c r="L336" t="s">
        <v>78</v>
      </c>
      <c r="M336" t="s">
        <v>78</v>
      </c>
      <c r="N336"/>
      <c r="O336"/>
      <c r="P336"/>
      <c r="Q336"/>
    </row>
    <row r="337" spans="1:17" s="59" customFormat="1" x14ac:dyDescent="0.25">
      <c r="A337" t="s">
        <v>1078</v>
      </c>
      <c r="B337">
        <v>7.5</v>
      </c>
      <c r="C337">
        <v>6.3</v>
      </c>
      <c r="D337">
        <v>2.5</v>
      </c>
      <c r="F337">
        <v>31</v>
      </c>
      <c r="G337">
        <v>1900</v>
      </c>
      <c r="H337">
        <v>1.08</v>
      </c>
      <c r="I337">
        <v>16.75</v>
      </c>
      <c r="J337" t="s">
        <v>626</v>
      </c>
      <c r="K337" t="s">
        <v>748</v>
      </c>
      <c r="L337" t="s">
        <v>78</v>
      </c>
      <c r="M337" t="s">
        <v>78</v>
      </c>
      <c r="N337"/>
      <c r="O337"/>
      <c r="P337"/>
      <c r="Q337"/>
    </row>
    <row r="338" spans="1:17" s="59" customFormat="1" x14ac:dyDescent="0.25">
      <c r="A338" t="s">
        <v>1079</v>
      </c>
      <c r="B338">
        <v>14.4</v>
      </c>
      <c r="C338">
        <v>10.4</v>
      </c>
      <c r="D338">
        <v>3.8</v>
      </c>
      <c r="F338">
        <v>55</v>
      </c>
      <c r="G338">
        <v>16000</v>
      </c>
      <c r="H338">
        <v>1</v>
      </c>
      <c r="I338">
        <v>18.27</v>
      </c>
      <c r="J338" t="s">
        <v>627</v>
      </c>
      <c r="K338" t="s">
        <v>748</v>
      </c>
      <c r="L338" t="s">
        <v>78</v>
      </c>
      <c r="M338" t="s">
        <v>78</v>
      </c>
      <c r="N338"/>
      <c r="O338"/>
      <c r="P338"/>
      <c r="Q338"/>
    </row>
    <row r="339" spans="1:17" s="59" customFormat="1" x14ac:dyDescent="0.25">
      <c r="A339" t="s">
        <v>1080</v>
      </c>
      <c r="B339">
        <v>7.35</v>
      </c>
      <c r="C339">
        <v>5.75</v>
      </c>
      <c r="D339">
        <v>2.4900000000000002</v>
      </c>
      <c r="F339">
        <v>30</v>
      </c>
      <c r="G339">
        <v>1200</v>
      </c>
      <c r="H339">
        <v>1.1499999999999999</v>
      </c>
      <c r="I339">
        <v>18.899999999999999</v>
      </c>
      <c r="J339" t="s">
        <v>627</v>
      </c>
      <c r="K339" t="s">
        <v>748</v>
      </c>
      <c r="L339" t="s">
        <v>78</v>
      </c>
      <c r="M339" t="s">
        <v>78</v>
      </c>
      <c r="N339"/>
      <c r="O339"/>
      <c r="P339"/>
      <c r="Q339"/>
    </row>
    <row r="340" spans="1:17" s="59" customFormat="1" x14ac:dyDescent="0.25">
      <c r="A340" t="s">
        <v>1081</v>
      </c>
      <c r="B340">
        <v>10.7</v>
      </c>
      <c r="C340">
        <v>9</v>
      </c>
      <c r="D340">
        <v>2.5</v>
      </c>
      <c r="F340">
        <v>60</v>
      </c>
      <c r="G340">
        <v>2900</v>
      </c>
      <c r="H340">
        <v>1.02</v>
      </c>
      <c r="I340">
        <v>28.36</v>
      </c>
      <c r="J340" t="s">
        <v>624</v>
      </c>
      <c r="K340" t="s">
        <v>748</v>
      </c>
      <c r="L340" t="s">
        <v>78</v>
      </c>
      <c r="M340" t="s">
        <v>78</v>
      </c>
      <c r="N340"/>
      <c r="O340"/>
      <c r="P340"/>
      <c r="Q340"/>
    </row>
    <row r="341" spans="1:17" s="59" customFormat="1" x14ac:dyDescent="0.25">
      <c r="A341" t="s">
        <v>1082</v>
      </c>
      <c r="B341">
        <v>10.68</v>
      </c>
      <c r="C341">
        <v>9</v>
      </c>
      <c r="D341">
        <v>2.5</v>
      </c>
      <c r="F341">
        <v>67</v>
      </c>
      <c r="G341">
        <v>3218</v>
      </c>
      <c r="H341">
        <v>1.1000000000000001</v>
      </c>
      <c r="I341">
        <v>31.32</v>
      </c>
      <c r="J341" t="s">
        <v>624</v>
      </c>
      <c r="K341" t="s">
        <v>748</v>
      </c>
      <c r="L341" t="s">
        <v>78</v>
      </c>
      <c r="M341" t="s">
        <v>78</v>
      </c>
      <c r="N341"/>
      <c r="O341"/>
      <c r="P341"/>
      <c r="Q341"/>
    </row>
    <row r="342" spans="1:17" s="59" customFormat="1" x14ac:dyDescent="0.25">
      <c r="A342" t="s">
        <v>1396</v>
      </c>
      <c r="B342">
        <v>11</v>
      </c>
      <c r="C342">
        <v>9</v>
      </c>
      <c r="D342">
        <v>3.49</v>
      </c>
      <c r="F342">
        <v>81</v>
      </c>
      <c r="G342">
        <v>5000</v>
      </c>
      <c r="H342">
        <v>1</v>
      </c>
      <c r="I342">
        <v>26.46</v>
      </c>
      <c r="J342" t="s">
        <v>625</v>
      </c>
      <c r="K342" t="s">
        <v>748</v>
      </c>
      <c r="L342" t="s">
        <v>78</v>
      </c>
      <c r="M342" t="s">
        <v>78</v>
      </c>
      <c r="N342"/>
      <c r="O342"/>
      <c r="P342"/>
      <c r="Q342"/>
    </row>
    <row r="343" spans="1:17" s="59" customFormat="1" x14ac:dyDescent="0.25">
      <c r="A343" t="s">
        <v>1397</v>
      </c>
      <c r="B343">
        <v>13.02</v>
      </c>
      <c r="C343">
        <v>11.3</v>
      </c>
      <c r="D343">
        <v>3.41</v>
      </c>
      <c r="F343">
        <v>108</v>
      </c>
      <c r="G343">
        <v>8720</v>
      </c>
      <c r="H343">
        <v>1.03</v>
      </c>
      <c r="I343">
        <v>32.99</v>
      </c>
      <c r="J343" t="s">
        <v>628</v>
      </c>
      <c r="K343" t="s">
        <v>748</v>
      </c>
      <c r="L343" t="s">
        <v>78</v>
      </c>
      <c r="M343" t="s">
        <v>78</v>
      </c>
      <c r="N343"/>
      <c r="O343"/>
      <c r="P343"/>
      <c r="Q343"/>
    </row>
    <row r="344" spans="1:17" s="59" customFormat="1" x14ac:dyDescent="0.25">
      <c r="A344" t="s">
        <v>1083</v>
      </c>
      <c r="B344">
        <v>6.68</v>
      </c>
      <c r="C344">
        <v>5.5</v>
      </c>
      <c r="D344">
        <v>2.77</v>
      </c>
      <c r="F344">
        <v>24.51</v>
      </c>
      <c r="G344">
        <v>976</v>
      </c>
      <c r="H344">
        <v>1</v>
      </c>
      <c r="I344">
        <v>15.46</v>
      </c>
      <c r="J344" t="s">
        <v>626</v>
      </c>
      <c r="K344" t="s">
        <v>748</v>
      </c>
      <c r="L344" t="s">
        <v>78</v>
      </c>
      <c r="M344" t="s">
        <v>78</v>
      </c>
      <c r="N344"/>
      <c r="O344"/>
      <c r="P344"/>
      <c r="Q344"/>
    </row>
    <row r="345" spans="1:17" s="59" customFormat="1" x14ac:dyDescent="0.25">
      <c r="A345" t="s">
        <v>364</v>
      </c>
      <c r="B345">
        <v>8</v>
      </c>
      <c r="C345">
        <v>5.9</v>
      </c>
      <c r="D345">
        <v>2.7</v>
      </c>
      <c r="F345">
        <v>34</v>
      </c>
      <c r="G345">
        <v>1900</v>
      </c>
      <c r="H345">
        <v>1</v>
      </c>
      <c r="I345">
        <v>16.14</v>
      </c>
      <c r="J345" t="s">
        <v>626</v>
      </c>
      <c r="K345" t="s">
        <v>748</v>
      </c>
      <c r="L345" t="s">
        <v>78</v>
      </c>
      <c r="M345" t="s">
        <v>78</v>
      </c>
      <c r="N345"/>
      <c r="O345"/>
      <c r="P345"/>
      <c r="Q345"/>
    </row>
    <row r="346" spans="1:17" s="59" customFormat="1" x14ac:dyDescent="0.25">
      <c r="A346" t="s">
        <v>559</v>
      </c>
      <c r="B346">
        <v>5.6</v>
      </c>
      <c r="C346">
        <v>4.9000000000000004</v>
      </c>
      <c r="D346">
        <v>2.1</v>
      </c>
      <c r="F346">
        <v>18</v>
      </c>
      <c r="G346">
        <v>580</v>
      </c>
      <c r="H346">
        <v>0.97</v>
      </c>
      <c r="I346">
        <v>12.5</v>
      </c>
      <c r="J346" t="s">
        <v>626</v>
      </c>
      <c r="K346" t="s">
        <v>748</v>
      </c>
      <c r="L346" t="s">
        <v>78</v>
      </c>
      <c r="M346" t="s">
        <v>78</v>
      </c>
      <c r="N346"/>
      <c r="O346"/>
      <c r="P346"/>
      <c r="Q346"/>
    </row>
    <row r="347" spans="1:17" s="59" customFormat="1" x14ac:dyDescent="0.25">
      <c r="A347" t="s">
        <v>1084</v>
      </c>
      <c r="B347">
        <v>7.1</v>
      </c>
      <c r="C347">
        <v>6.08</v>
      </c>
      <c r="D347">
        <v>2.5</v>
      </c>
      <c r="F347">
        <v>28</v>
      </c>
      <c r="G347">
        <v>1300</v>
      </c>
      <c r="H347">
        <v>1</v>
      </c>
      <c r="I347">
        <v>15.82</v>
      </c>
      <c r="J347" t="s">
        <v>626</v>
      </c>
      <c r="K347" t="s">
        <v>748</v>
      </c>
      <c r="L347" t="s">
        <v>78</v>
      </c>
      <c r="M347" t="s">
        <v>78</v>
      </c>
      <c r="N347"/>
      <c r="O347"/>
      <c r="P347"/>
      <c r="Q347"/>
    </row>
    <row r="348" spans="1:17" s="59" customFormat="1" x14ac:dyDescent="0.25">
      <c r="A348" t="s">
        <v>560</v>
      </c>
      <c r="B348">
        <v>5.4</v>
      </c>
      <c r="C348">
        <v>4.55</v>
      </c>
      <c r="D348">
        <v>2.44</v>
      </c>
      <c r="F348">
        <v>18</v>
      </c>
      <c r="G348">
        <v>460</v>
      </c>
      <c r="H348">
        <v>0.92</v>
      </c>
      <c r="I348">
        <v>12.79</v>
      </c>
      <c r="J348" t="s">
        <v>626</v>
      </c>
      <c r="K348" t="s">
        <v>748</v>
      </c>
      <c r="L348" t="s">
        <v>78</v>
      </c>
      <c r="M348" t="s">
        <v>78</v>
      </c>
      <c r="N348"/>
      <c r="O348"/>
      <c r="P348"/>
      <c r="Q348"/>
    </row>
    <row r="349" spans="1:17" s="59" customFormat="1" x14ac:dyDescent="0.25">
      <c r="A349" t="s">
        <v>1085</v>
      </c>
      <c r="B349">
        <v>6.65</v>
      </c>
      <c r="C349">
        <v>5.55</v>
      </c>
      <c r="D349">
        <v>2.5</v>
      </c>
      <c r="F349">
        <v>24.76</v>
      </c>
      <c r="G349">
        <v>1100</v>
      </c>
      <c r="H349">
        <v>0.98</v>
      </c>
      <c r="I349">
        <v>14.33</v>
      </c>
      <c r="J349" t="s">
        <v>626</v>
      </c>
      <c r="K349" t="s">
        <v>748</v>
      </c>
      <c r="L349" t="s">
        <v>78</v>
      </c>
      <c r="M349" t="s">
        <v>78</v>
      </c>
      <c r="N349"/>
      <c r="O349"/>
      <c r="P349"/>
      <c r="Q349"/>
    </row>
    <row r="350" spans="1:17" s="59" customFormat="1" x14ac:dyDescent="0.25">
      <c r="A350" t="s">
        <v>1086</v>
      </c>
      <c r="B350">
        <v>6.65</v>
      </c>
      <c r="C350">
        <v>5.55</v>
      </c>
      <c r="D350">
        <v>2.5</v>
      </c>
      <c r="F350">
        <v>25</v>
      </c>
      <c r="G350">
        <v>1100</v>
      </c>
      <c r="H350">
        <v>0.96</v>
      </c>
      <c r="I350">
        <v>14.1</v>
      </c>
      <c r="J350" t="s">
        <v>626</v>
      </c>
      <c r="K350" t="s">
        <v>748</v>
      </c>
      <c r="L350" t="s">
        <v>78</v>
      </c>
      <c r="M350" t="s">
        <v>78</v>
      </c>
      <c r="N350"/>
      <c r="O350"/>
      <c r="P350"/>
      <c r="Q350"/>
    </row>
    <row r="351" spans="1:17" s="59" customFormat="1" x14ac:dyDescent="0.25">
      <c r="A351" t="s">
        <v>1087</v>
      </c>
      <c r="B351">
        <v>8.1999999999999993</v>
      </c>
      <c r="C351">
        <v>7.3</v>
      </c>
      <c r="D351">
        <v>3</v>
      </c>
      <c r="F351">
        <v>40</v>
      </c>
      <c r="G351">
        <v>2800</v>
      </c>
      <c r="H351">
        <v>1</v>
      </c>
      <c r="I351">
        <v>17.739999999999998</v>
      </c>
      <c r="J351" t="s">
        <v>626</v>
      </c>
      <c r="K351" t="s">
        <v>748</v>
      </c>
      <c r="L351">
        <v>0</v>
      </c>
      <c r="M351">
        <v>0</v>
      </c>
      <c r="N351"/>
      <c r="O351"/>
      <c r="P351"/>
      <c r="Q351"/>
    </row>
    <row r="352" spans="1:17" s="59" customFormat="1" x14ac:dyDescent="0.25">
      <c r="A352" t="s">
        <v>1088</v>
      </c>
      <c r="B352">
        <v>12.3</v>
      </c>
      <c r="C352">
        <v>11.25</v>
      </c>
      <c r="D352">
        <v>3.9</v>
      </c>
      <c r="F352">
        <v>88</v>
      </c>
      <c r="G352">
        <v>8700</v>
      </c>
      <c r="H352">
        <v>1.04</v>
      </c>
      <c r="I352">
        <v>28.78</v>
      </c>
      <c r="J352" t="s">
        <v>624</v>
      </c>
      <c r="K352" t="s">
        <v>748</v>
      </c>
      <c r="L352" t="s">
        <v>78</v>
      </c>
      <c r="M352" t="s">
        <v>78</v>
      </c>
      <c r="N352"/>
      <c r="O352"/>
      <c r="P352"/>
      <c r="Q352"/>
    </row>
    <row r="353" spans="1:17" s="59" customFormat="1" x14ac:dyDescent="0.25">
      <c r="A353" t="s">
        <v>1089</v>
      </c>
      <c r="B353">
        <v>9.48</v>
      </c>
      <c r="C353">
        <v>8.1</v>
      </c>
      <c r="D353">
        <v>2.98</v>
      </c>
      <c r="F353">
        <v>50</v>
      </c>
      <c r="G353">
        <v>3100</v>
      </c>
      <c r="H353">
        <v>1.03</v>
      </c>
      <c r="I353">
        <v>22.1</v>
      </c>
      <c r="J353" t="s">
        <v>627</v>
      </c>
      <c r="K353" t="s">
        <v>748</v>
      </c>
      <c r="L353" t="s">
        <v>78</v>
      </c>
      <c r="M353" t="s">
        <v>78</v>
      </c>
      <c r="N353"/>
      <c r="O353"/>
      <c r="P353"/>
      <c r="Q353"/>
    </row>
    <row r="354" spans="1:17" s="59" customFormat="1" x14ac:dyDescent="0.25">
      <c r="A354" t="s">
        <v>1398</v>
      </c>
      <c r="B354">
        <v>9.4</v>
      </c>
      <c r="C354">
        <v>7.6</v>
      </c>
      <c r="D354">
        <v>3.3</v>
      </c>
      <c r="F354">
        <v>52</v>
      </c>
      <c r="G354">
        <v>3300</v>
      </c>
      <c r="H354">
        <v>1</v>
      </c>
      <c r="I354">
        <v>20.73</v>
      </c>
      <c r="J354" t="s">
        <v>627</v>
      </c>
      <c r="K354" t="s">
        <v>748</v>
      </c>
      <c r="L354" t="s">
        <v>78</v>
      </c>
      <c r="M354" t="s">
        <v>78</v>
      </c>
      <c r="N354"/>
      <c r="O354"/>
      <c r="P354"/>
      <c r="Q354"/>
    </row>
    <row r="355" spans="1:17" s="59" customFormat="1" x14ac:dyDescent="0.25">
      <c r="A355" t="s">
        <v>1090</v>
      </c>
      <c r="B355">
        <v>9.1999999999999993</v>
      </c>
      <c r="C355">
        <v>8.2100000000000009</v>
      </c>
      <c r="D355">
        <v>3.2</v>
      </c>
      <c r="F355">
        <v>57.16</v>
      </c>
      <c r="G355">
        <v>3930</v>
      </c>
      <c r="H355">
        <v>1.03</v>
      </c>
      <c r="I355">
        <v>21.93</v>
      </c>
      <c r="J355" t="s">
        <v>627</v>
      </c>
      <c r="K355" t="s">
        <v>748</v>
      </c>
      <c r="L355" t="s">
        <v>78</v>
      </c>
      <c r="M355" t="s">
        <v>78</v>
      </c>
      <c r="N355"/>
      <c r="O355"/>
      <c r="P355"/>
      <c r="Q355"/>
    </row>
    <row r="356" spans="1:17" s="59" customFormat="1" x14ac:dyDescent="0.25">
      <c r="A356" t="s">
        <v>1091</v>
      </c>
      <c r="B356">
        <v>9.1999999999999993</v>
      </c>
      <c r="C356">
        <v>8.2100000000000009</v>
      </c>
      <c r="D356">
        <v>3.2</v>
      </c>
      <c r="F356">
        <v>57.16</v>
      </c>
      <c r="G356">
        <v>3800</v>
      </c>
      <c r="H356">
        <v>1.03</v>
      </c>
      <c r="I356">
        <v>22.16</v>
      </c>
      <c r="J356" t="s">
        <v>627</v>
      </c>
      <c r="K356" t="s">
        <v>748</v>
      </c>
      <c r="L356" t="s">
        <v>78</v>
      </c>
      <c r="M356" t="s">
        <v>78</v>
      </c>
      <c r="N356"/>
      <c r="O356"/>
      <c r="P356"/>
      <c r="Q356"/>
    </row>
    <row r="357" spans="1:17" s="59" customFormat="1" x14ac:dyDescent="0.25">
      <c r="A357" t="s">
        <v>1092</v>
      </c>
      <c r="B357">
        <v>9.1999999999999993</v>
      </c>
      <c r="C357">
        <v>8.2100000000000009</v>
      </c>
      <c r="D357">
        <v>3.2</v>
      </c>
      <c r="F357">
        <v>57.16</v>
      </c>
      <c r="G357">
        <v>3930</v>
      </c>
      <c r="H357">
        <v>1</v>
      </c>
      <c r="I357">
        <v>21.29</v>
      </c>
      <c r="J357" t="s">
        <v>627</v>
      </c>
      <c r="K357" t="s">
        <v>748</v>
      </c>
      <c r="L357" t="s">
        <v>78</v>
      </c>
      <c r="M357" t="s">
        <v>78</v>
      </c>
      <c r="N357"/>
      <c r="O357"/>
      <c r="P357"/>
      <c r="Q357"/>
    </row>
    <row r="358" spans="1:17" s="59" customFormat="1" x14ac:dyDescent="0.25">
      <c r="A358" t="s">
        <v>1399</v>
      </c>
      <c r="B358">
        <v>9.99</v>
      </c>
      <c r="C358">
        <v>7.6</v>
      </c>
      <c r="D358">
        <v>3.3</v>
      </c>
      <c r="F358">
        <v>52</v>
      </c>
      <c r="G358">
        <v>3600</v>
      </c>
      <c r="H358">
        <v>1</v>
      </c>
      <c r="I358">
        <v>20.59</v>
      </c>
      <c r="J358" t="s">
        <v>627</v>
      </c>
      <c r="K358" t="s">
        <v>748</v>
      </c>
      <c r="L358" t="s">
        <v>78</v>
      </c>
      <c r="M358" t="s">
        <v>78</v>
      </c>
      <c r="N358"/>
      <c r="O358"/>
      <c r="P358"/>
      <c r="Q358"/>
    </row>
    <row r="359" spans="1:17" s="59" customFormat="1" x14ac:dyDescent="0.25">
      <c r="A359" t="s">
        <v>335</v>
      </c>
      <c r="B359">
        <v>9.99</v>
      </c>
      <c r="C359">
        <v>8.75</v>
      </c>
      <c r="D359">
        <v>3.46</v>
      </c>
      <c r="F359">
        <v>69</v>
      </c>
      <c r="G359">
        <v>5200</v>
      </c>
      <c r="H359">
        <v>1.0900000000000001</v>
      </c>
      <c r="I359">
        <v>25.01</v>
      </c>
      <c r="J359" t="s">
        <v>625</v>
      </c>
      <c r="K359" t="s">
        <v>748</v>
      </c>
      <c r="L359" t="s">
        <v>78</v>
      </c>
      <c r="M359" t="s">
        <v>78</v>
      </c>
      <c r="N359"/>
      <c r="O359"/>
      <c r="P359"/>
      <c r="Q359"/>
    </row>
    <row r="360" spans="1:17" s="59" customFormat="1" x14ac:dyDescent="0.25">
      <c r="A360" t="s">
        <v>494</v>
      </c>
      <c r="B360">
        <v>10.4</v>
      </c>
      <c r="C360">
        <v>8.4600000000000009</v>
      </c>
      <c r="D360">
        <v>3.3</v>
      </c>
      <c r="F360">
        <v>69</v>
      </c>
      <c r="G360">
        <v>4500</v>
      </c>
      <c r="H360">
        <v>1.08</v>
      </c>
      <c r="I360">
        <v>25.75</v>
      </c>
      <c r="J360" t="s">
        <v>625</v>
      </c>
      <c r="K360" t="s">
        <v>748</v>
      </c>
      <c r="L360" t="s">
        <v>78</v>
      </c>
      <c r="M360" t="s">
        <v>78</v>
      </c>
      <c r="N360"/>
      <c r="O360"/>
      <c r="P360"/>
      <c r="Q360"/>
    </row>
    <row r="361" spans="1:17" s="59" customFormat="1" x14ac:dyDescent="0.25">
      <c r="A361" t="s">
        <v>471</v>
      </c>
      <c r="B361">
        <v>10.45</v>
      </c>
      <c r="C361">
        <v>9.39</v>
      </c>
      <c r="D361">
        <v>3.48</v>
      </c>
      <c r="F361">
        <v>69</v>
      </c>
      <c r="G361">
        <v>4500</v>
      </c>
      <c r="H361">
        <v>1.08</v>
      </c>
      <c r="I361">
        <v>27.45</v>
      </c>
      <c r="J361" t="s">
        <v>625</v>
      </c>
      <c r="K361" t="s">
        <v>748</v>
      </c>
      <c r="L361" t="s">
        <v>78</v>
      </c>
      <c r="M361" t="s">
        <v>78</v>
      </c>
      <c r="N361"/>
      <c r="O361"/>
      <c r="P361"/>
      <c r="Q361"/>
    </row>
    <row r="362" spans="1:17" s="59" customFormat="1" x14ac:dyDescent="0.25">
      <c r="A362" t="s">
        <v>1093</v>
      </c>
      <c r="B362">
        <v>11.16</v>
      </c>
      <c r="C362">
        <v>9.77</v>
      </c>
      <c r="D362">
        <v>3.65</v>
      </c>
      <c r="F362">
        <v>82</v>
      </c>
      <c r="G362">
        <v>5800</v>
      </c>
      <c r="H362">
        <v>1.07</v>
      </c>
      <c r="I362">
        <v>28.72</v>
      </c>
      <c r="J362" t="s">
        <v>624</v>
      </c>
      <c r="K362" t="s">
        <v>748</v>
      </c>
      <c r="L362" t="s">
        <v>78</v>
      </c>
      <c r="M362" t="s">
        <v>78</v>
      </c>
      <c r="N362"/>
      <c r="O362"/>
      <c r="P362"/>
      <c r="Q362"/>
    </row>
    <row r="363" spans="1:17" s="59" customFormat="1" x14ac:dyDescent="0.25">
      <c r="A363" t="s">
        <v>1094</v>
      </c>
      <c r="B363">
        <v>11.16</v>
      </c>
      <c r="C363">
        <v>9.77</v>
      </c>
      <c r="D363">
        <v>3.65</v>
      </c>
      <c r="F363">
        <v>82</v>
      </c>
      <c r="G363">
        <v>5950</v>
      </c>
      <c r="H363">
        <v>1.05</v>
      </c>
      <c r="I363">
        <v>27.96</v>
      </c>
      <c r="J363" t="s">
        <v>624</v>
      </c>
      <c r="K363" t="s">
        <v>748</v>
      </c>
      <c r="L363" t="s">
        <v>78</v>
      </c>
      <c r="M363" t="s">
        <v>78</v>
      </c>
      <c r="N363"/>
      <c r="O363"/>
      <c r="P363"/>
      <c r="Q363"/>
    </row>
    <row r="364" spans="1:17" s="59" customFormat="1" x14ac:dyDescent="0.25">
      <c r="A364" t="s">
        <v>1095</v>
      </c>
      <c r="B364">
        <v>11.16</v>
      </c>
      <c r="C364">
        <v>9.77</v>
      </c>
      <c r="D364">
        <v>3.65</v>
      </c>
      <c r="F364">
        <v>82</v>
      </c>
      <c r="G364">
        <v>5800</v>
      </c>
      <c r="H364">
        <v>1.06</v>
      </c>
      <c r="I364">
        <v>28.45</v>
      </c>
      <c r="J364" t="s">
        <v>624</v>
      </c>
      <c r="K364" t="s">
        <v>748</v>
      </c>
      <c r="L364" t="s">
        <v>78</v>
      </c>
      <c r="M364" t="s">
        <v>78</v>
      </c>
      <c r="N364"/>
      <c r="O364"/>
      <c r="P364"/>
      <c r="Q364"/>
    </row>
    <row r="365" spans="1:17" s="59" customFormat="1" x14ac:dyDescent="0.25">
      <c r="A365" t="s">
        <v>1096</v>
      </c>
      <c r="B365">
        <v>11.9</v>
      </c>
      <c r="C365">
        <v>10.24</v>
      </c>
      <c r="D365">
        <v>3.83</v>
      </c>
      <c r="F365">
        <v>95.51</v>
      </c>
      <c r="G365">
        <v>7900</v>
      </c>
      <c r="H365">
        <v>1.06</v>
      </c>
      <c r="I365">
        <v>29.33</v>
      </c>
      <c r="J365" t="s">
        <v>624</v>
      </c>
      <c r="K365" t="s">
        <v>748</v>
      </c>
      <c r="L365" t="s">
        <v>78</v>
      </c>
      <c r="M365" t="s">
        <v>78</v>
      </c>
      <c r="N365"/>
      <c r="O365"/>
      <c r="P365"/>
      <c r="Q365"/>
    </row>
    <row r="366" spans="1:17" s="59" customFormat="1" x14ac:dyDescent="0.25">
      <c r="A366" t="s">
        <v>1097</v>
      </c>
      <c r="B366">
        <v>11.9</v>
      </c>
      <c r="C366">
        <v>10.24</v>
      </c>
      <c r="D366">
        <v>3.83</v>
      </c>
      <c r="F366">
        <v>95.51</v>
      </c>
      <c r="G366">
        <v>8175</v>
      </c>
      <c r="H366">
        <v>1.06</v>
      </c>
      <c r="I366">
        <v>29.01</v>
      </c>
      <c r="J366" t="s">
        <v>624</v>
      </c>
      <c r="K366" t="s">
        <v>748</v>
      </c>
      <c r="L366" t="s">
        <v>78</v>
      </c>
      <c r="M366" t="s">
        <v>78</v>
      </c>
      <c r="N366"/>
      <c r="O366"/>
      <c r="P366"/>
      <c r="Q366"/>
    </row>
    <row r="367" spans="1:17" s="59" customFormat="1" x14ac:dyDescent="0.25">
      <c r="A367" t="s">
        <v>1098</v>
      </c>
      <c r="B367">
        <v>11.9</v>
      </c>
      <c r="C367">
        <v>10.24</v>
      </c>
      <c r="D367">
        <v>3.83</v>
      </c>
      <c r="F367">
        <v>95.51</v>
      </c>
      <c r="G367">
        <v>8000</v>
      </c>
      <c r="H367">
        <v>1.07</v>
      </c>
      <c r="I367">
        <v>29.49</v>
      </c>
      <c r="J367" t="s">
        <v>624</v>
      </c>
      <c r="K367" t="s">
        <v>748</v>
      </c>
      <c r="L367" t="s">
        <v>78</v>
      </c>
      <c r="M367" t="s">
        <v>78</v>
      </c>
      <c r="N367"/>
      <c r="O367"/>
      <c r="P367"/>
      <c r="Q367"/>
    </row>
    <row r="368" spans="1:17" s="59" customFormat="1" x14ac:dyDescent="0.25">
      <c r="A368" t="s">
        <v>1099</v>
      </c>
      <c r="B368">
        <v>11.9</v>
      </c>
      <c r="C368">
        <v>10.24</v>
      </c>
      <c r="D368">
        <v>3.83</v>
      </c>
      <c r="F368">
        <v>95.51</v>
      </c>
      <c r="G368">
        <v>8350</v>
      </c>
      <c r="H368">
        <v>1</v>
      </c>
      <c r="I368">
        <v>27.19</v>
      </c>
      <c r="J368" t="s">
        <v>625</v>
      </c>
      <c r="K368" t="s">
        <v>748</v>
      </c>
      <c r="L368" t="s">
        <v>78</v>
      </c>
      <c r="M368" t="s">
        <v>78</v>
      </c>
      <c r="N368"/>
      <c r="O368"/>
      <c r="P368"/>
      <c r="Q368"/>
    </row>
    <row r="369" spans="1:17" s="59" customFormat="1" x14ac:dyDescent="0.25">
      <c r="A369" t="s">
        <v>1100</v>
      </c>
      <c r="B369">
        <v>11.95</v>
      </c>
      <c r="C369">
        <v>11.26</v>
      </c>
      <c r="D369">
        <v>3.87</v>
      </c>
      <c r="F369">
        <v>104</v>
      </c>
      <c r="G369">
        <v>9000</v>
      </c>
      <c r="H369">
        <v>1.07</v>
      </c>
      <c r="I369">
        <v>31.56</v>
      </c>
      <c r="J369" t="s">
        <v>624</v>
      </c>
      <c r="K369" t="s">
        <v>748</v>
      </c>
      <c r="L369" t="s">
        <v>78</v>
      </c>
      <c r="M369" t="s">
        <v>78</v>
      </c>
      <c r="N369"/>
      <c r="O369"/>
      <c r="P369"/>
      <c r="Q369"/>
    </row>
    <row r="370" spans="1:17" s="59" customFormat="1" x14ac:dyDescent="0.25">
      <c r="A370" t="s">
        <v>632</v>
      </c>
      <c r="B370">
        <v>12.27</v>
      </c>
      <c r="C370">
        <v>11.28</v>
      </c>
      <c r="D370">
        <v>3.91</v>
      </c>
      <c r="F370">
        <v>106</v>
      </c>
      <c r="G370">
        <v>8300</v>
      </c>
      <c r="H370">
        <v>1.05</v>
      </c>
      <c r="I370">
        <v>32.39</v>
      </c>
      <c r="J370" t="s">
        <v>628</v>
      </c>
      <c r="K370" t="s">
        <v>748</v>
      </c>
      <c r="L370" t="s">
        <v>78</v>
      </c>
      <c r="M370" t="s">
        <v>78</v>
      </c>
      <c r="N370"/>
      <c r="O370"/>
      <c r="P370"/>
      <c r="Q370"/>
    </row>
    <row r="371" spans="1:17" s="59" customFormat="1" x14ac:dyDescent="0.25">
      <c r="A371" t="s">
        <v>1101</v>
      </c>
      <c r="B371">
        <v>13.05</v>
      </c>
      <c r="C371">
        <v>10.85</v>
      </c>
      <c r="D371">
        <v>4.0999999999999996</v>
      </c>
      <c r="F371">
        <v>93</v>
      </c>
      <c r="G371">
        <v>8578</v>
      </c>
      <c r="H371">
        <v>1</v>
      </c>
      <c r="I371">
        <v>28.45</v>
      </c>
      <c r="J371" t="s">
        <v>624</v>
      </c>
      <c r="K371" t="s">
        <v>748</v>
      </c>
      <c r="L371" t="s">
        <v>78</v>
      </c>
      <c r="M371" t="s">
        <v>78</v>
      </c>
      <c r="N371"/>
      <c r="O371"/>
      <c r="P371"/>
      <c r="Q371"/>
    </row>
    <row r="372" spans="1:17" s="59" customFormat="1" x14ac:dyDescent="0.25">
      <c r="A372" t="s">
        <v>1102</v>
      </c>
      <c r="B372">
        <v>13.4</v>
      </c>
      <c r="C372">
        <v>11.44</v>
      </c>
      <c r="D372">
        <v>4.2</v>
      </c>
      <c r="F372">
        <v>94.1</v>
      </c>
      <c r="G372">
        <v>10900</v>
      </c>
      <c r="H372">
        <v>1.03</v>
      </c>
      <c r="I372">
        <v>28.49</v>
      </c>
      <c r="J372" t="s">
        <v>624</v>
      </c>
      <c r="K372" t="s">
        <v>748</v>
      </c>
      <c r="L372" t="s">
        <v>78</v>
      </c>
      <c r="M372" t="s">
        <v>78</v>
      </c>
      <c r="N372"/>
      <c r="O372"/>
      <c r="P372"/>
      <c r="Q372"/>
    </row>
    <row r="373" spans="1:17" s="59" customFormat="1" x14ac:dyDescent="0.25">
      <c r="A373" t="s">
        <v>1103</v>
      </c>
      <c r="B373">
        <v>13.4</v>
      </c>
      <c r="C373">
        <v>11.44</v>
      </c>
      <c r="D373">
        <v>4.2</v>
      </c>
      <c r="F373">
        <v>94.1</v>
      </c>
      <c r="G373">
        <v>10900</v>
      </c>
      <c r="H373">
        <v>1</v>
      </c>
      <c r="I373">
        <v>27.66</v>
      </c>
      <c r="J373" t="s">
        <v>624</v>
      </c>
      <c r="K373" t="s">
        <v>748</v>
      </c>
      <c r="L373" t="s">
        <v>78</v>
      </c>
      <c r="M373" t="s">
        <v>78</v>
      </c>
      <c r="N373"/>
      <c r="O373"/>
      <c r="P373"/>
      <c r="Q373"/>
    </row>
    <row r="374" spans="1:17" s="59" customFormat="1" x14ac:dyDescent="0.25">
      <c r="A374" t="s">
        <v>1104</v>
      </c>
      <c r="B374">
        <v>13.41</v>
      </c>
      <c r="C374">
        <v>11.49</v>
      </c>
      <c r="D374">
        <v>4.18</v>
      </c>
      <c r="F374">
        <v>122</v>
      </c>
      <c r="G374">
        <v>10450</v>
      </c>
      <c r="H374">
        <v>1.02</v>
      </c>
      <c r="I374">
        <v>32.67</v>
      </c>
      <c r="J374" t="s">
        <v>628</v>
      </c>
      <c r="K374" t="s">
        <v>748</v>
      </c>
      <c r="L374" t="s">
        <v>78</v>
      </c>
      <c r="M374" t="s">
        <v>78</v>
      </c>
      <c r="N374"/>
      <c r="O374"/>
      <c r="P374"/>
      <c r="Q374"/>
    </row>
    <row r="375" spans="1:17" s="59" customFormat="1" x14ac:dyDescent="0.25">
      <c r="A375" t="s">
        <v>1105</v>
      </c>
      <c r="B375">
        <v>13.41</v>
      </c>
      <c r="C375">
        <v>11.49</v>
      </c>
      <c r="D375">
        <v>4.18</v>
      </c>
      <c r="F375">
        <v>118</v>
      </c>
      <c r="G375">
        <v>10700</v>
      </c>
      <c r="H375">
        <v>1.03</v>
      </c>
      <c r="I375">
        <v>32.200000000000003</v>
      </c>
      <c r="J375" t="s">
        <v>628</v>
      </c>
      <c r="K375" t="s">
        <v>748</v>
      </c>
      <c r="L375" t="s">
        <v>78</v>
      </c>
      <c r="M375" t="s">
        <v>78</v>
      </c>
      <c r="N375"/>
      <c r="O375"/>
      <c r="P375"/>
      <c r="Q375"/>
    </row>
    <row r="376" spans="1:17" s="59" customFormat="1" x14ac:dyDescent="0.25">
      <c r="A376" t="s">
        <v>1106</v>
      </c>
      <c r="B376">
        <v>8.6999999999999993</v>
      </c>
      <c r="C376">
        <v>6.1</v>
      </c>
      <c r="D376">
        <v>2.2000000000000002</v>
      </c>
      <c r="F376">
        <v>34</v>
      </c>
      <c r="G376">
        <v>3000</v>
      </c>
      <c r="H376">
        <v>1.07</v>
      </c>
      <c r="I376">
        <v>15.89</v>
      </c>
      <c r="J376" t="s">
        <v>626</v>
      </c>
      <c r="K376" t="s">
        <v>748</v>
      </c>
      <c r="L376" t="s">
        <v>78</v>
      </c>
      <c r="M376" t="s">
        <v>78</v>
      </c>
      <c r="N376"/>
      <c r="O376"/>
      <c r="P376"/>
      <c r="Q376"/>
    </row>
    <row r="377" spans="1:17" s="59" customFormat="1" x14ac:dyDescent="0.25">
      <c r="A377" t="s">
        <v>1107</v>
      </c>
      <c r="B377">
        <v>9</v>
      </c>
      <c r="C377">
        <v>7.3</v>
      </c>
      <c r="D377">
        <v>2.82</v>
      </c>
      <c r="F377">
        <v>41</v>
      </c>
      <c r="G377">
        <v>3247</v>
      </c>
      <c r="H377">
        <v>1</v>
      </c>
      <c r="I377">
        <v>17.68</v>
      </c>
      <c r="J377" t="s">
        <v>626</v>
      </c>
      <c r="K377" t="s">
        <v>748</v>
      </c>
      <c r="L377">
        <v>0</v>
      </c>
      <c r="M377">
        <v>0</v>
      </c>
      <c r="N377"/>
      <c r="O377"/>
      <c r="P377"/>
      <c r="Q377"/>
    </row>
    <row r="378" spans="1:17" s="59" customFormat="1" x14ac:dyDescent="0.25">
      <c r="A378" t="s">
        <v>1108</v>
      </c>
      <c r="B378">
        <v>10.85</v>
      </c>
      <c r="C378">
        <v>8.9</v>
      </c>
      <c r="D378">
        <v>3.4</v>
      </c>
      <c r="F378">
        <v>72</v>
      </c>
      <c r="G378">
        <v>8000</v>
      </c>
      <c r="H378">
        <v>1</v>
      </c>
      <c r="I378">
        <v>21.29</v>
      </c>
      <c r="J378" t="s">
        <v>627</v>
      </c>
      <c r="K378" t="s">
        <v>748</v>
      </c>
      <c r="L378" t="s">
        <v>78</v>
      </c>
      <c r="M378" t="s">
        <v>78</v>
      </c>
      <c r="N378"/>
      <c r="O378"/>
      <c r="P378"/>
      <c r="Q378"/>
    </row>
    <row r="379" spans="1:17" s="59" customFormat="1" x14ac:dyDescent="0.25">
      <c r="A379" t="s">
        <v>1109</v>
      </c>
      <c r="B379">
        <v>7.2</v>
      </c>
      <c r="C379">
        <v>6.6</v>
      </c>
      <c r="D379">
        <v>2.8</v>
      </c>
      <c r="F379">
        <v>30</v>
      </c>
      <c r="G379">
        <v>1700</v>
      </c>
      <c r="H379">
        <v>1</v>
      </c>
      <c r="I379">
        <v>16.12</v>
      </c>
      <c r="J379" t="s">
        <v>626</v>
      </c>
      <c r="K379" t="s">
        <v>748</v>
      </c>
      <c r="L379" t="s">
        <v>78</v>
      </c>
      <c r="M379" t="s">
        <v>78</v>
      </c>
      <c r="N379"/>
      <c r="O379"/>
      <c r="P379"/>
      <c r="Q379"/>
    </row>
    <row r="380" spans="1:17" s="59" customFormat="1" x14ac:dyDescent="0.25">
      <c r="A380" t="s">
        <v>1110</v>
      </c>
      <c r="B380">
        <v>8.5</v>
      </c>
      <c r="C380">
        <v>6.6</v>
      </c>
      <c r="D380">
        <v>2.9</v>
      </c>
      <c r="F380">
        <v>56</v>
      </c>
      <c r="G380">
        <v>4300</v>
      </c>
      <c r="H380">
        <v>1</v>
      </c>
      <c r="I380">
        <v>17.59</v>
      </c>
      <c r="J380" t="s">
        <v>626</v>
      </c>
      <c r="K380" t="s">
        <v>748</v>
      </c>
      <c r="L380" t="s">
        <v>78</v>
      </c>
      <c r="M380" t="s">
        <v>78</v>
      </c>
      <c r="N380"/>
      <c r="O380"/>
      <c r="P380"/>
      <c r="Q380"/>
    </row>
    <row r="381" spans="1:17" s="59" customFormat="1" x14ac:dyDescent="0.25">
      <c r="A381" t="s">
        <v>1111</v>
      </c>
      <c r="B381">
        <v>10.15</v>
      </c>
      <c r="C381">
        <v>8.8000000000000007</v>
      </c>
      <c r="D381">
        <v>3.6</v>
      </c>
      <c r="F381">
        <v>60</v>
      </c>
      <c r="G381">
        <v>5800</v>
      </c>
      <c r="H381">
        <v>1</v>
      </c>
      <c r="I381">
        <v>20.91</v>
      </c>
      <c r="J381" t="s">
        <v>627</v>
      </c>
      <c r="K381" t="s">
        <v>748</v>
      </c>
      <c r="L381" t="s">
        <v>78</v>
      </c>
      <c r="M381" t="s">
        <v>78</v>
      </c>
      <c r="N381"/>
      <c r="O381"/>
      <c r="P381"/>
      <c r="Q381"/>
    </row>
    <row r="382" spans="1:17" s="59" customFormat="1" x14ac:dyDescent="0.25">
      <c r="A382" t="s">
        <v>1112</v>
      </c>
      <c r="B382">
        <v>11</v>
      </c>
      <c r="C382">
        <v>9.1999999999999993</v>
      </c>
      <c r="D382">
        <v>3.65</v>
      </c>
      <c r="F382">
        <v>61</v>
      </c>
      <c r="G382">
        <v>5800</v>
      </c>
      <c r="H382">
        <v>1</v>
      </c>
      <c r="I382">
        <v>22.22</v>
      </c>
      <c r="J382" t="s">
        <v>627</v>
      </c>
      <c r="K382" t="s">
        <v>748</v>
      </c>
      <c r="L382" t="s">
        <v>78</v>
      </c>
      <c r="M382" t="s">
        <v>78</v>
      </c>
      <c r="N382"/>
      <c r="O382"/>
      <c r="P382"/>
      <c r="Q382"/>
    </row>
    <row r="383" spans="1:17" s="59" customFormat="1" x14ac:dyDescent="0.25">
      <c r="A383" t="s">
        <v>1113</v>
      </c>
      <c r="B383">
        <v>13</v>
      </c>
      <c r="C383">
        <v>11.35</v>
      </c>
      <c r="D383">
        <v>4.4000000000000004</v>
      </c>
      <c r="F383">
        <v>103</v>
      </c>
      <c r="G383">
        <v>10000</v>
      </c>
      <c r="H383">
        <v>1</v>
      </c>
      <c r="I383">
        <v>29.25</v>
      </c>
      <c r="J383" t="s">
        <v>624</v>
      </c>
      <c r="K383" t="s">
        <v>748</v>
      </c>
      <c r="L383" t="s">
        <v>78</v>
      </c>
      <c r="M383" t="s">
        <v>78</v>
      </c>
      <c r="N383"/>
      <c r="O383"/>
      <c r="P383"/>
      <c r="Q383"/>
    </row>
    <row r="384" spans="1:17" s="59" customFormat="1" x14ac:dyDescent="0.25">
      <c r="A384" t="s">
        <v>1114</v>
      </c>
      <c r="B384">
        <v>8</v>
      </c>
      <c r="C384">
        <v>6.95</v>
      </c>
      <c r="D384">
        <v>3</v>
      </c>
      <c r="F384">
        <v>40</v>
      </c>
      <c r="G384">
        <v>3500</v>
      </c>
      <c r="H384">
        <v>1</v>
      </c>
      <c r="I384">
        <v>16.04</v>
      </c>
      <c r="J384" t="s">
        <v>626</v>
      </c>
      <c r="K384" t="s">
        <v>748</v>
      </c>
      <c r="L384" t="s">
        <v>78</v>
      </c>
      <c r="M384" t="s">
        <v>78</v>
      </c>
      <c r="N384"/>
      <c r="O384"/>
      <c r="P384"/>
      <c r="Q384"/>
    </row>
    <row r="385" spans="1:17" s="59" customFormat="1" x14ac:dyDescent="0.25">
      <c r="A385" t="s">
        <v>1115</v>
      </c>
      <c r="B385">
        <v>9.9</v>
      </c>
      <c r="C385">
        <v>8.1999999999999993</v>
      </c>
      <c r="D385">
        <v>3.4</v>
      </c>
      <c r="F385">
        <v>53</v>
      </c>
      <c r="G385">
        <v>4800</v>
      </c>
      <c r="H385">
        <v>1</v>
      </c>
      <c r="I385">
        <v>19.8</v>
      </c>
      <c r="J385" t="s">
        <v>627</v>
      </c>
      <c r="K385" t="s">
        <v>748</v>
      </c>
      <c r="L385" t="s">
        <v>78</v>
      </c>
      <c r="M385" t="s">
        <v>78</v>
      </c>
      <c r="N385"/>
      <c r="O385"/>
      <c r="P385"/>
      <c r="Q385"/>
    </row>
    <row r="386" spans="1:17" s="59" customFormat="1" x14ac:dyDescent="0.25">
      <c r="A386" t="s">
        <v>1116</v>
      </c>
      <c r="B386">
        <v>6.05</v>
      </c>
      <c r="C386">
        <v>5.2</v>
      </c>
      <c r="D386">
        <v>2.2999999999999998</v>
      </c>
      <c r="F386">
        <v>19</v>
      </c>
      <c r="G386">
        <v>700</v>
      </c>
      <c r="H386">
        <v>1</v>
      </c>
      <c r="I386">
        <v>13.45</v>
      </c>
      <c r="J386" t="s">
        <v>626</v>
      </c>
      <c r="K386" t="s">
        <v>748</v>
      </c>
      <c r="L386" t="s">
        <v>78</v>
      </c>
      <c r="M386" t="s">
        <v>78</v>
      </c>
      <c r="N386"/>
      <c r="O386"/>
      <c r="P386"/>
      <c r="Q386"/>
    </row>
    <row r="387" spans="1:17" s="59" customFormat="1" x14ac:dyDescent="0.25">
      <c r="A387" t="s">
        <v>56</v>
      </c>
      <c r="B387">
        <v>6.26</v>
      </c>
      <c r="C387">
        <v>6.1</v>
      </c>
      <c r="D387">
        <v>2.4900000000000002</v>
      </c>
      <c r="F387">
        <v>26.13</v>
      </c>
      <c r="G387">
        <v>1180</v>
      </c>
      <c r="H387">
        <v>1</v>
      </c>
      <c r="I387">
        <v>15.16</v>
      </c>
      <c r="J387" t="s">
        <v>626</v>
      </c>
      <c r="K387" t="s">
        <v>748</v>
      </c>
      <c r="L387" t="s">
        <v>78</v>
      </c>
      <c r="M387" t="s">
        <v>78</v>
      </c>
      <c r="N387"/>
      <c r="O387"/>
      <c r="P387"/>
      <c r="Q387"/>
    </row>
    <row r="388" spans="1:17" s="59" customFormat="1" x14ac:dyDescent="0.25">
      <c r="A388" t="s">
        <v>1117</v>
      </c>
      <c r="B388">
        <v>6.26</v>
      </c>
      <c r="C388">
        <v>6.1</v>
      </c>
      <c r="D388">
        <v>2.4900000000000002</v>
      </c>
      <c r="F388">
        <v>26.13</v>
      </c>
      <c r="G388">
        <v>1230</v>
      </c>
      <c r="H388">
        <v>1</v>
      </c>
      <c r="I388">
        <v>14.98</v>
      </c>
      <c r="J388" t="s">
        <v>626</v>
      </c>
      <c r="K388" t="s">
        <v>748</v>
      </c>
      <c r="L388" t="s">
        <v>78</v>
      </c>
      <c r="M388" t="s">
        <v>78</v>
      </c>
      <c r="N388"/>
      <c r="O388"/>
      <c r="P388"/>
      <c r="Q388"/>
    </row>
    <row r="389" spans="1:17" s="59" customFormat="1" x14ac:dyDescent="0.25">
      <c r="A389" t="s">
        <v>1118</v>
      </c>
      <c r="B389">
        <v>6.6</v>
      </c>
      <c r="C389">
        <v>5.4</v>
      </c>
      <c r="D389">
        <v>2.4</v>
      </c>
      <c r="F389">
        <v>25</v>
      </c>
      <c r="G389">
        <v>1250</v>
      </c>
      <c r="H389">
        <v>1</v>
      </c>
      <c r="I389">
        <v>13.86</v>
      </c>
      <c r="J389" t="s">
        <v>626</v>
      </c>
      <c r="K389" t="s">
        <v>748</v>
      </c>
      <c r="L389" t="s">
        <v>78</v>
      </c>
      <c r="M389" t="s">
        <v>78</v>
      </c>
      <c r="N389"/>
      <c r="O389"/>
      <c r="P389"/>
      <c r="Q389"/>
    </row>
    <row r="390" spans="1:17" s="59" customFormat="1" x14ac:dyDescent="0.25">
      <c r="A390" t="s">
        <v>561</v>
      </c>
      <c r="B390">
        <v>6.25</v>
      </c>
      <c r="C390">
        <v>5.5</v>
      </c>
      <c r="D390">
        <v>2.4700000000000002</v>
      </c>
      <c r="F390">
        <v>23</v>
      </c>
      <c r="G390">
        <v>900</v>
      </c>
      <c r="H390">
        <v>1</v>
      </c>
      <c r="I390">
        <v>14.55</v>
      </c>
      <c r="J390" t="s">
        <v>626</v>
      </c>
      <c r="K390" t="s">
        <v>748</v>
      </c>
      <c r="L390" t="s">
        <v>78</v>
      </c>
      <c r="M390" t="s">
        <v>78</v>
      </c>
      <c r="N390"/>
      <c r="O390"/>
      <c r="P390"/>
      <c r="Q390"/>
    </row>
    <row r="391" spans="1:17" s="59" customFormat="1" x14ac:dyDescent="0.25">
      <c r="A391" t="s">
        <v>1119</v>
      </c>
      <c r="B391">
        <v>6.78</v>
      </c>
      <c r="C391">
        <v>5.5</v>
      </c>
      <c r="D391">
        <v>2.4700000000000002</v>
      </c>
      <c r="F391">
        <v>23</v>
      </c>
      <c r="G391">
        <v>975</v>
      </c>
      <c r="H391">
        <v>1.08</v>
      </c>
      <c r="I391">
        <v>15.71</v>
      </c>
      <c r="J391" t="s">
        <v>626</v>
      </c>
      <c r="K391" t="s">
        <v>748</v>
      </c>
      <c r="L391" t="s">
        <v>78</v>
      </c>
      <c r="M391" t="s">
        <v>78</v>
      </c>
      <c r="N391"/>
      <c r="O391"/>
      <c r="P391"/>
      <c r="Q391"/>
    </row>
    <row r="392" spans="1:17" s="59" customFormat="1" x14ac:dyDescent="0.25">
      <c r="A392" t="s">
        <v>1120</v>
      </c>
      <c r="B392">
        <v>6.85</v>
      </c>
      <c r="C392">
        <v>5.8</v>
      </c>
      <c r="D392">
        <v>2.4900000000000002</v>
      </c>
      <c r="F392">
        <v>27</v>
      </c>
      <c r="G392">
        <v>1500</v>
      </c>
      <c r="H392">
        <v>1</v>
      </c>
      <c r="I392">
        <v>14.4</v>
      </c>
      <c r="J392" t="s">
        <v>626</v>
      </c>
      <c r="K392" t="s">
        <v>748</v>
      </c>
      <c r="L392" t="s">
        <v>78</v>
      </c>
      <c r="M392" t="s">
        <v>78</v>
      </c>
      <c r="N392"/>
      <c r="O392"/>
      <c r="P392"/>
      <c r="Q392"/>
    </row>
    <row r="393" spans="1:17" s="59" customFormat="1" x14ac:dyDescent="0.25">
      <c r="A393" t="s">
        <v>1121</v>
      </c>
      <c r="B393">
        <v>7.36</v>
      </c>
      <c r="C393">
        <v>5.8</v>
      </c>
      <c r="D393">
        <v>2.4900000000000002</v>
      </c>
      <c r="F393">
        <v>27</v>
      </c>
      <c r="G393">
        <v>1500</v>
      </c>
      <c r="H393">
        <v>1</v>
      </c>
      <c r="I393">
        <v>14.72</v>
      </c>
      <c r="J393" t="s">
        <v>626</v>
      </c>
      <c r="K393" t="s">
        <v>748</v>
      </c>
      <c r="L393" t="s">
        <v>78</v>
      </c>
      <c r="M393" t="s">
        <v>78</v>
      </c>
      <c r="N393"/>
      <c r="O393"/>
      <c r="P393"/>
      <c r="Q393"/>
    </row>
    <row r="394" spans="1:17" s="59" customFormat="1" x14ac:dyDescent="0.25">
      <c r="A394" t="s">
        <v>1122</v>
      </c>
      <c r="B394">
        <v>7.76</v>
      </c>
      <c r="C394">
        <v>6.2</v>
      </c>
      <c r="D394">
        <v>2.4900000000000002</v>
      </c>
      <c r="F394">
        <v>28</v>
      </c>
      <c r="G394">
        <v>1550</v>
      </c>
      <c r="H394">
        <v>1</v>
      </c>
      <c r="I394">
        <v>15.67</v>
      </c>
      <c r="J394" t="s">
        <v>626</v>
      </c>
      <c r="K394" t="s">
        <v>748</v>
      </c>
      <c r="L394" t="s">
        <v>78</v>
      </c>
      <c r="M394" t="s">
        <v>78</v>
      </c>
      <c r="N394"/>
      <c r="O394"/>
      <c r="P394"/>
      <c r="Q394"/>
    </row>
    <row r="395" spans="1:17" s="59" customFormat="1" x14ac:dyDescent="0.25">
      <c r="A395" t="s">
        <v>1123</v>
      </c>
      <c r="B395">
        <v>7.3</v>
      </c>
      <c r="C395">
        <v>6.71</v>
      </c>
      <c r="D395">
        <v>2.5</v>
      </c>
      <c r="F395">
        <v>31.67</v>
      </c>
      <c r="G395">
        <v>1800</v>
      </c>
      <c r="H395">
        <v>1</v>
      </c>
      <c r="I395">
        <v>16.37</v>
      </c>
      <c r="J395" t="s">
        <v>626</v>
      </c>
      <c r="K395" t="s">
        <v>748</v>
      </c>
      <c r="L395" t="s">
        <v>78</v>
      </c>
      <c r="M395" t="s">
        <v>78</v>
      </c>
      <c r="N395"/>
      <c r="O395"/>
      <c r="P395"/>
      <c r="Q395"/>
    </row>
    <row r="396" spans="1:17" s="59" customFormat="1" x14ac:dyDescent="0.25">
      <c r="A396" t="s">
        <v>57</v>
      </c>
      <c r="B396">
        <v>7.3</v>
      </c>
      <c r="C396">
        <v>6.71</v>
      </c>
      <c r="D396">
        <v>2.5</v>
      </c>
      <c r="F396">
        <v>36.44</v>
      </c>
      <c r="G396">
        <v>1800</v>
      </c>
      <c r="H396">
        <v>1</v>
      </c>
      <c r="I396">
        <v>17.559999999999999</v>
      </c>
      <c r="J396" t="s">
        <v>626</v>
      </c>
      <c r="K396" t="s">
        <v>748</v>
      </c>
      <c r="L396" t="s">
        <v>78</v>
      </c>
      <c r="M396" t="s">
        <v>78</v>
      </c>
      <c r="N396"/>
      <c r="O396"/>
      <c r="P396"/>
      <c r="Q396"/>
    </row>
    <row r="397" spans="1:17" s="59" customFormat="1" x14ac:dyDescent="0.25">
      <c r="A397" t="s">
        <v>1124</v>
      </c>
      <c r="B397">
        <v>7.3</v>
      </c>
      <c r="C397">
        <v>6.71</v>
      </c>
      <c r="D397">
        <v>2.5</v>
      </c>
      <c r="F397">
        <v>31.67</v>
      </c>
      <c r="G397">
        <v>1820</v>
      </c>
      <c r="H397">
        <v>1</v>
      </c>
      <c r="I397">
        <v>16.32</v>
      </c>
      <c r="J397" t="s">
        <v>626</v>
      </c>
      <c r="K397" t="s">
        <v>748</v>
      </c>
      <c r="L397" t="s">
        <v>78</v>
      </c>
      <c r="M397" t="s">
        <v>78</v>
      </c>
      <c r="N397"/>
      <c r="O397"/>
      <c r="P397"/>
      <c r="Q397"/>
    </row>
    <row r="398" spans="1:17" s="59" customFormat="1" x14ac:dyDescent="0.25">
      <c r="A398" t="s">
        <v>1125</v>
      </c>
      <c r="B398">
        <v>7.3</v>
      </c>
      <c r="C398">
        <v>6.71</v>
      </c>
      <c r="D398">
        <v>2.5</v>
      </c>
      <c r="F398">
        <v>36.44</v>
      </c>
      <c r="G398">
        <v>1820</v>
      </c>
      <c r="H398">
        <v>1</v>
      </c>
      <c r="I398">
        <v>17.510000000000002</v>
      </c>
      <c r="J398" t="s">
        <v>626</v>
      </c>
      <c r="K398" t="s">
        <v>748</v>
      </c>
      <c r="L398" t="s">
        <v>78</v>
      </c>
      <c r="M398" t="s">
        <v>78</v>
      </c>
      <c r="N398"/>
      <c r="O398"/>
      <c r="P398"/>
      <c r="Q398"/>
    </row>
    <row r="399" spans="1:17" s="59" customFormat="1" x14ac:dyDescent="0.25">
      <c r="A399" t="s">
        <v>1126</v>
      </c>
      <c r="B399">
        <v>7.75</v>
      </c>
      <c r="C399">
        <v>6.6</v>
      </c>
      <c r="D399">
        <v>2.75</v>
      </c>
      <c r="F399">
        <v>35.99</v>
      </c>
      <c r="G399">
        <v>2375</v>
      </c>
      <c r="H399">
        <v>1</v>
      </c>
      <c r="I399">
        <v>16.32</v>
      </c>
      <c r="J399" t="s">
        <v>626</v>
      </c>
      <c r="K399" t="s">
        <v>748</v>
      </c>
      <c r="L399" t="s">
        <v>78</v>
      </c>
      <c r="M399" t="s">
        <v>78</v>
      </c>
      <c r="N399"/>
      <c r="O399"/>
      <c r="P399"/>
      <c r="Q399"/>
    </row>
    <row r="400" spans="1:17" s="59" customFormat="1" x14ac:dyDescent="0.25">
      <c r="A400" t="s">
        <v>1127</v>
      </c>
      <c r="B400">
        <v>8.25</v>
      </c>
      <c r="C400">
        <v>7.15</v>
      </c>
      <c r="D400">
        <v>2.78</v>
      </c>
      <c r="F400">
        <v>37</v>
      </c>
      <c r="G400">
        <v>2300</v>
      </c>
      <c r="H400">
        <v>1</v>
      </c>
      <c r="I400">
        <v>17.84</v>
      </c>
      <c r="J400" t="s">
        <v>626</v>
      </c>
      <c r="K400" t="s">
        <v>748</v>
      </c>
      <c r="L400" t="s">
        <v>78</v>
      </c>
      <c r="M400" t="s">
        <v>78</v>
      </c>
      <c r="N400"/>
      <c r="O400"/>
      <c r="P400"/>
      <c r="Q400"/>
    </row>
    <row r="401" spans="1:17" s="59" customFormat="1" x14ac:dyDescent="0.25">
      <c r="A401" t="s">
        <v>365</v>
      </c>
      <c r="B401">
        <v>8.42</v>
      </c>
      <c r="C401">
        <v>6.9</v>
      </c>
      <c r="D401">
        <v>2.96</v>
      </c>
      <c r="F401">
        <v>42</v>
      </c>
      <c r="G401">
        <v>3000</v>
      </c>
      <c r="H401">
        <v>1</v>
      </c>
      <c r="I401">
        <v>17.399999999999999</v>
      </c>
      <c r="J401" t="s">
        <v>626</v>
      </c>
      <c r="K401" t="s">
        <v>748</v>
      </c>
      <c r="L401" t="s">
        <v>78</v>
      </c>
      <c r="M401" t="s">
        <v>78</v>
      </c>
      <c r="N401"/>
      <c r="O401"/>
      <c r="P401"/>
      <c r="Q401"/>
    </row>
    <row r="402" spans="1:17" s="59" customFormat="1" x14ac:dyDescent="0.25">
      <c r="A402" t="s">
        <v>366</v>
      </c>
      <c r="B402">
        <v>8.58</v>
      </c>
      <c r="C402">
        <v>7.25</v>
      </c>
      <c r="D402">
        <v>3.13</v>
      </c>
      <c r="F402">
        <v>44</v>
      </c>
      <c r="G402">
        <v>2800</v>
      </c>
      <c r="H402">
        <v>1</v>
      </c>
      <c r="I402">
        <v>18.89</v>
      </c>
      <c r="J402" t="s">
        <v>627</v>
      </c>
      <c r="K402" t="s">
        <v>748</v>
      </c>
      <c r="L402" t="s">
        <v>78</v>
      </c>
      <c r="M402" t="s">
        <v>78</v>
      </c>
      <c r="N402"/>
      <c r="O402"/>
      <c r="P402"/>
      <c r="Q402"/>
    </row>
    <row r="403" spans="1:17" s="59" customFormat="1" x14ac:dyDescent="0.25">
      <c r="A403" t="s">
        <v>367</v>
      </c>
      <c r="B403">
        <v>8.58</v>
      </c>
      <c r="C403">
        <v>7.25</v>
      </c>
      <c r="D403">
        <v>3.13</v>
      </c>
      <c r="F403">
        <v>44</v>
      </c>
      <c r="G403">
        <v>2800</v>
      </c>
      <c r="H403">
        <v>1</v>
      </c>
      <c r="I403">
        <v>18.89</v>
      </c>
      <c r="J403" t="s">
        <v>627</v>
      </c>
      <c r="K403" t="s">
        <v>748</v>
      </c>
      <c r="L403" t="s">
        <v>78</v>
      </c>
      <c r="M403" t="s">
        <v>78</v>
      </c>
      <c r="N403"/>
      <c r="O403"/>
      <c r="P403"/>
      <c r="Q403"/>
    </row>
    <row r="404" spans="1:17" s="59" customFormat="1" x14ac:dyDescent="0.25">
      <c r="A404" t="s">
        <v>368</v>
      </c>
      <c r="B404">
        <v>9.1</v>
      </c>
      <c r="C404">
        <v>7.65</v>
      </c>
      <c r="D404">
        <v>3.15</v>
      </c>
      <c r="F404">
        <v>50</v>
      </c>
      <c r="G404">
        <v>3600</v>
      </c>
      <c r="H404">
        <v>1</v>
      </c>
      <c r="I404">
        <v>19.559999999999999</v>
      </c>
      <c r="J404" t="s">
        <v>627</v>
      </c>
      <c r="K404" t="s">
        <v>748</v>
      </c>
      <c r="L404" t="s">
        <v>78</v>
      </c>
      <c r="M404" t="s">
        <v>78</v>
      </c>
      <c r="N404"/>
      <c r="O404"/>
      <c r="P404"/>
      <c r="Q404"/>
    </row>
    <row r="405" spans="1:17" s="59" customFormat="1" x14ac:dyDescent="0.25">
      <c r="A405" t="s">
        <v>1400</v>
      </c>
      <c r="B405">
        <v>8.93</v>
      </c>
      <c r="C405">
        <v>8</v>
      </c>
      <c r="D405">
        <v>3.12</v>
      </c>
      <c r="F405">
        <v>45</v>
      </c>
      <c r="G405">
        <v>3300</v>
      </c>
      <c r="H405">
        <v>1</v>
      </c>
      <c r="I405">
        <v>19.41</v>
      </c>
      <c r="J405" t="s">
        <v>627</v>
      </c>
      <c r="K405" t="s">
        <v>748</v>
      </c>
      <c r="L405" t="s">
        <v>78</v>
      </c>
      <c r="M405" t="s">
        <v>78</v>
      </c>
      <c r="N405"/>
      <c r="O405"/>
      <c r="P405"/>
      <c r="Q405"/>
    </row>
    <row r="406" spans="1:17" s="59" customFormat="1" x14ac:dyDescent="0.25">
      <c r="A406" t="s">
        <v>1128</v>
      </c>
      <c r="B406">
        <v>9.73</v>
      </c>
      <c r="C406">
        <v>8</v>
      </c>
      <c r="D406">
        <v>3.42</v>
      </c>
      <c r="F406">
        <v>55</v>
      </c>
      <c r="G406">
        <v>3975</v>
      </c>
      <c r="H406">
        <v>1</v>
      </c>
      <c r="I406">
        <v>20.99</v>
      </c>
      <c r="J406" t="s">
        <v>627</v>
      </c>
      <c r="K406" t="s">
        <v>748</v>
      </c>
      <c r="L406" t="s">
        <v>78</v>
      </c>
      <c r="M406" t="s">
        <v>78</v>
      </c>
      <c r="N406"/>
      <c r="O406"/>
      <c r="P406"/>
      <c r="Q406"/>
    </row>
    <row r="407" spans="1:17" s="59" customFormat="1" x14ac:dyDescent="0.25">
      <c r="A407" t="s">
        <v>633</v>
      </c>
      <c r="B407">
        <v>9.84</v>
      </c>
      <c r="C407">
        <v>8.3800000000000008</v>
      </c>
      <c r="D407">
        <v>3.42</v>
      </c>
      <c r="F407">
        <v>55</v>
      </c>
      <c r="G407">
        <v>3950</v>
      </c>
      <c r="H407">
        <v>1</v>
      </c>
      <c r="I407">
        <v>21.64</v>
      </c>
      <c r="J407" t="s">
        <v>627</v>
      </c>
      <c r="K407" t="s">
        <v>748</v>
      </c>
      <c r="L407" t="s">
        <v>78</v>
      </c>
      <c r="M407" t="s">
        <v>78</v>
      </c>
      <c r="N407"/>
      <c r="O407"/>
      <c r="P407"/>
      <c r="Q407"/>
    </row>
    <row r="408" spans="1:17" s="59" customFormat="1" x14ac:dyDescent="0.25">
      <c r="A408" t="s">
        <v>58</v>
      </c>
      <c r="B408">
        <v>10.25</v>
      </c>
      <c r="C408">
        <v>9.07</v>
      </c>
      <c r="D408">
        <v>3.52</v>
      </c>
      <c r="F408">
        <v>63</v>
      </c>
      <c r="G408">
        <v>5100</v>
      </c>
      <c r="H408">
        <v>1.03</v>
      </c>
      <c r="I408">
        <v>23.41</v>
      </c>
      <c r="J408" t="s">
        <v>623</v>
      </c>
      <c r="K408" t="s">
        <v>748</v>
      </c>
      <c r="L408" t="s">
        <v>78</v>
      </c>
      <c r="M408" t="s">
        <v>78</v>
      </c>
      <c r="N408"/>
      <c r="O408"/>
      <c r="P408"/>
      <c r="Q408"/>
    </row>
    <row r="409" spans="1:17" s="59" customFormat="1" x14ac:dyDescent="0.25">
      <c r="A409" t="s">
        <v>1401</v>
      </c>
      <c r="B409">
        <v>10.24</v>
      </c>
      <c r="C409">
        <v>8.6999999999999993</v>
      </c>
      <c r="D409">
        <v>3.51</v>
      </c>
      <c r="F409">
        <v>64</v>
      </c>
      <c r="G409">
        <v>5200</v>
      </c>
      <c r="H409">
        <v>1.03</v>
      </c>
      <c r="I409">
        <v>22.89</v>
      </c>
      <c r="J409" t="s">
        <v>623</v>
      </c>
      <c r="K409" t="s">
        <v>748</v>
      </c>
      <c r="L409" t="s">
        <v>78</v>
      </c>
      <c r="M409" t="s">
        <v>78</v>
      </c>
      <c r="N409"/>
      <c r="O409"/>
      <c r="P409"/>
      <c r="Q409"/>
    </row>
    <row r="410" spans="1:17" s="59" customFormat="1" x14ac:dyDescent="0.25">
      <c r="A410" t="s">
        <v>59</v>
      </c>
      <c r="B410">
        <v>11.03</v>
      </c>
      <c r="C410">
        <v>9.9</v>
      </c>
      <c r="D410">
        <v>3.85</v>
      </c>
      <c r="F410">
        <v>82.02</v>
      </c>
      <c r="G410">
        <v>6350</v>
      </c>
      <c r="H410">
        <v>1</v>
      </c>
      <c r="I410">
        <v>26.21</v>
      </c>
      <c r="J410" t="s">
        <v>625</v>
      </c>
      <c r="K410" t="s">
        <v>748</v>
      </c>
      <c r="L410" t="s">
        <v>78</v>
      </c>
      <c r="M410" t="s">
        <v>78</v>
      </c>
      <c r="N410"/>
      <c r="O410"/>
      <c r="P410"/>
      <c r="Q410"/>
    </row>
    <row r="411" spans="1:17" s="59" customFormat="1" x14ac:dyDescent="0.25">
      <c r="A411" t="s">
        <v>1402</v>
      </c>
      <c r="B411">
        <v>11.28</v>
      </c>
      <c r="C411">
        <v>9.74</v>
      </c>
      <c r="D411">
        <v>3.87</v>
      </c>
      <c r="F411">
        <v>73</v>
      </c>
      <c r="G411">
        <v>6400</v>
      </c>
      <c r="H411">
        <v>1</v>
      </c>
      <c r="I411">
        <v>24.62</v>
      </c>
      <c r="J411" t="s">
        <v>623</v>
      </c>
      <c r="K411" t="s">
        <v>748</v>
      </c>
      <c r="L411" t="s">
        <v>78</v>
      </c>
      <c r="M411" t="s">
        <v>78</v>
      </c>
      <c r="N411"/>
      <c r="O411"/>
      <c r="P411"/>
      <c r="Q411"/>
    </row>
    <row r="412" spans="1:17" s="59" customFormat="1" x14ac:dyDescent="0.25">
      <c r="A412" t="s">
        <v>60</v>
      </c>
      <c r="B412">
        <v>11.6</v>
      </c>
      <c r="C412">
        <v>10.199999999999999</v>
      </c>
      <c r="D412">
        <v>3.85</v>
      </c>
      <c r="F412">
        <v>77</v>
      </c>
      <c r="G412">
        <v>6800</v>
      </c>
      <c r="H412">
        <v>1.04</v>
      </c>
      <c r="I412">
        <v>26.77</v>
      </c>
      <c r="J412" t="s">
        <v>625</v>
      </c>
      <c r="K412" t="s">
        <v>748</v>
      </c>
      <c r="L412" t="s">
        <v>78</v>
      </c>
      <c r="M412" t="s">
        <v>78</v>
      </c>
      <c r="N412"/>
      <c r="O412"/>
      <c r="P412"/>
      <c r="Q412"/>
    </row>
    <row r="413" spans="1:17" s="59" customFormat="1" x14ac:dyDescent="0.25">
      <c r="A413" t="s">
        <v>1129</v>
      </c>
      <c r="B413">
        <v>6.7</v>
      </c>
      <c r="C413">
        <v>5.85</v>
      </c>
      <c r="D413">
        <v>2.6</v>
      </c>
      <c r="F413">
        <v>28</v>
      </c>
      <c r="G413">
        <v>1800</v>
      </c>
      <c r="H413">
        <v>1</v>
      </c>
      <c r="I413">
        <v>13.98</v>
      </c>
      <c r="J413" t="s">
        <v>626</v>
      </c>
      <c r="K413" t="s">
        <v>748</v>
      </c>
      <c r="L413" t="s">
        <v>78</v>
      </c>
      <c r="M413" t="s">
        <v>78</v>
      </c>
      <c r="N413"/>
      <c r="O413"/>
      <c r="P413"/>
      <c r="Q413"/>
    </row>
    <row r="414" spans="1:17" s="59" customFormat="1" x14ac:dyDescent="0.25">
      <c r="A414" t="s">
        <v>1130</v>
      </c>
      <c r="B414">
        <v>10.6</v>
      </c>
      <c r="C414">
        <v>9.6999999999999993</v>
      </c>
      <c r="D414">
        <v>3.85</v>
      </c>
      <c r="F414">
        <v>63</v>
      </c>
      <c r="G414">
        <v>5500</v>
      </c>
      <c r="H414">
        <v>0.96</v>
      </c>
      <c r="I414">
        <v>22.5</v>
      </c>
      <c r="J414" t="s">
        <v>623</v>
      </c>
      <c r="K414" t="s">
        <v>748</v>
      </c>
      <c r="L414" t="s">
        <v>78</v>
      </c>
      <c r="M414" t="s">
        <v>78</v>
      </c>
      <c r="N414"/>
      <c r="O414"/>
      <c r="P414"/>
      <c r="Q414"/>
    </row>
    <row r="415" spans="1:17" s="59" customFormat="1" x14ac:dyDescent="0.25">
      <c r="A415" t="s">
        <v>1403</v>
      </c>
      <c r="B415">
        <v>10.039999999999999</v>
      </c>
      <c r="C415">
        <v>8.0500000000000007</v>
      </c>
      <c r="D415">
        <v>3.22</v>
      </c>
      <c r="F415">
        <v>66</v>
      </c>
      <c r="G415">
        <v>4500</v>
      </c>
      <c r="H415">
        <v>1.02</v>
      </c>
      <c r="I415">
        <v>22.81</v>
      </c>
      <c r="J415" t="s">
        <v>623</v>
      </c>
      <c r="K415" t="s">
        <v>748</v>
      </c>
      <c r="L415" t="s">
        <v>78</v>
      </c>
      <c r="M415" t="s">
        <v>78</v>
      </c>
      <c r="N415"/>
      <c r="O415"/>
      <c r="P415"/>
      <c r="Q415"/>
    </row>
    <row r="416" spans="1:17" s="59" customFormat="1" x14ac:dyDescent="0.25">
      <c r="A416" t="s">
        <v>1131</v>
      </c>
      <c r="B416">
        <v>7.84</v>
      </c>
      <c r="C416">
        <v>6.81</v>
      </c>
      <c r="D416">
        <v>2.84</v>
      </c>
      <c r="F416">
        <v>36</v>
      </c>
      <c r="G416">
        <v>1632</v>
      </c>
      <c r="H416">
        <v>1</v>
      </c>
      <c r="I416">
        <v>18.63</v>
      </c>
      <c r="J416" t="s">
        <v>627</v>
      </c>
      <c r="K416" t="s">
        <v>748</v>
      </c>
      <c r="L416" t="s">
        <v>78</v>
      </c>
      <c r="M416" t="s">
        <v>78</v>
      </c>
      <c r="N416"/>
      <c r="O416"/>
      <c r="P416"/>
      <c r="Q416"/>
    </row>
    <row r="417" spans="1:17" s="59" customFormat="1" x14ac:dyDescent="0.25">
      <c r="A417" t="s">
        <v>1132</v>
      </c>
      <c r="B417">
        <v>13.15</v>
      </c>
      <c r="C417">
        <v>11.5</v>
      </c>
      <c r="D417">
        <v>4.4000000000000004</v>
      </c>
      <c r="F417">
        <v>103</v>
      </c>
      <c r="G417">
        <v>10000</v>
      </c>
      <c r="H417">
        <v>1</v>
      </c>
      <c r="I417">
        <v>29.6</v>
      </c>
      <c r="J417" t="s">
        <v>624</v>
      </c>
      <c r="K417" t="s">
        <v>748</v>
      </c>
      <c r="L417" t="s">
        <v>78</v>
      </c>
      <c r="M417" t="s">
        <v>78</v>
      </c>
      <c r="N417"/>
      <c r="O417"/>
      <c r="P417"/>
      <c r="Q417"/>
    </row>
    <row r="418" spans="1:17" s="59" customFormat="1" x14ac:dyDescent="0.25">
      <c r="A418" t="s">
        <v>1133</v>
      </c>
      <c r="B418">
        <v>6</v>
      </c>
      <c r="C418">
        <v>5.9</v>
      </c>
      <c r="D418">
        <v>2.34</v>
      </c>
      <c r="F418">
        <v>20</v>
      </c>
      <c r="G418">
        <v>650</v>
      </c>
      <c r="H418">
        <v>1</v>
      </c>
      <c r="I418">
        <v>14.95</v>
      </c>
      <c r="J418" t="s">
        <v>626</v>
      </c>
      <c r="K418" t="s">
        <v>748</v>
      </c>
      <c r="L418">
        <v>0</v>
      </c>
      <c r="M418">
        <v>0</v>
      </c>
      <c r="N418"/>
      <c r="O418"/>
      <c r="P418"/>
      <c r="Q418"/>
    </row>
    <row r="419" spans="1:17" s="59" customFormat="1" x14ac:dyDescent="0.25">
      <c r="A419" t="s">
        <v>562</v>
      </c>
      <c r="B419">
        <v>7.7</v>
      </c>
      <c r="C419">
        <v>6.7</v>
      </c>
      <c r="D419">
        <v>2.76</v>
      </c>
      <c r="F419">
        <v>36</v>
      </c>
      <c r="G419">
        <v>1650</v>
      </c>
      <c r="H419">
        <v>1.05</v>
      </c>
      <c r="I419">
        <v>19.170000000000002</v>
      </c>
      <c r="J419" t="s">
        <v>627</v>
      </c>
      <c r="K419" t="s">
        <v>748</v>
      </c>
      <c r="L419" t="s">
        <v>78</v>
      </c>
      <c r="M419" t="s">
        <v>78</v>
      </c>
      <c r="N419"/>
      <c r="O419"/>
      <c r="P419"/>
      <c r="Q419"/>
    </row>
    <row r="420" spans="1:17" s="59" customFormat="1" x14ac:dyDescent="0.25">
      <c r="A420" t="s">
        <v>1134</v>
      </c>
      <c r="B420">
        <v>7.4</v>
      </c>
      <c r="C420">
        <v>5.9</v>
      </c>
      <c r="D420">
        <v>3</v>
      </c>
      <c r="F420">
        <v>31</v>
      </c>
      <c r="G420">
        <v>1250</v>
      </c>
      <c r="H420">
        <v>1</v>
      </c>
      <c r="I420">
        <v>17.510000000000002</v>
      </c>
      <c r="J420" t="s">
        <v>626</v>
      </c>
      <c r="K420" t="s">
        <v>748</v>
      </c>
      <c r="L420" t="s">
        <v>78</v>
      </c>
      <c r="M420" t="s">
        <v>78</v>
      </c>
      <c r="N420"/>
      <c r="O420"/>
      <c r="P420"/>
      <c r="Q420"/>
    </row>
    <row r="421" spans="1:17" s="59" customFormat="1" x14ac:dyDescent="0.25">
      <c r="A421" t="s">
        <v>1141</v>
      </c>
      <c r="B421">
        <v>12.3</v>
      </c>
      <c r="C421">
        <v>11.25</v>
      </c>
      <c r="D421">
        <v>3.9</v>
      </c>
      <c r="F421">
        <v>88</v>
      </c>
      <c r="G421">
        <v>8700</v>
      </c>
      <c r="H421">
        <v>1.04</v>
      </c>
      <c r="I421">
        <v>28.78</v>
      </c>
      <c r="J421" t="s">
        <v>624</v>
      </c>
      <c r="K421" t="s">
        <v>748</v>
      </c>
      <c r="L421" t="s">
        <v>78</v>
      </c>
      <c r="M421" t="s">
        <v>78</v>
      </c>
      <c r="N421"/>
      <c r="O421"/>
      <c r="P421"/>
      <c r="Q421"/>
    </row>
    <row r="422" spans="1:17" s="59" customFormat="1" x14ac:dyDescent="0.25">
      <c r="A422" t="s">
        <v>1142</v>
      </c>
      <c r="B422">
        <v>7.3</v>
      </c>
      <c r="C422">
        <v>6.2</v>
      </c>
      <c r="D422">
        <v>2.9</v>
      </c>
      <c r="F422">
        <v>35</v>
      </c>
      <c r="G422">
        <v>1900</v>
      </c>
      <c r="H422">
        <v>1</v>
      </c>
      <c r="I422">
        <v>16.57</v>
      </c>
      <c r="J422" t="s">
        <v>626</v>
      </c>
      <c r="K422" t="s">
        <v>748</v>
      </c>
      <c r="L422" t="s">
        <v>78</v>
      </c>
      <c r="M422" t="s">
        <v>78</v>
      </c>
      <c r="N422"/>
      <c r="O422"/>
      <c r="P422"/>
      <c r="Q422"/>
    </row>
    <row r="423" spans="1:17" s="59" customFormat="1" x14ac:dyDescent="0.25">
      <c r="A423" t="s">
        <v>1143</v>
      </c>
      <c r="B423">
        <v>7.7</v>
      </c>
      <c r="C423">
        <v>6.56</v>
      </c>
      <c r="D423">
        <v>2.88</v>
      </c>
      <c r="F423">
        <v>35</v>
      </c>
      <c r="G423">
        <v>2285</v>
      </c>
      <c r="H423">
        <v>1</v>
      </c>
      <c r="I423">
        <v>16.3</v>
      </c>
      <c r="J423" t="s">
        <v>626</v>
      </c>
      <c r="K423" t="s">
        <v>748</v>
      </c>
      <c r="L423" t="s">
        <v>78</v>
      </c>
      <c r="M423" t="s">
        <v>78</v>
      </c>
      <c r="N423"/>
      <c r="O423"/>
      <c r="P423"/>
      <c r="Q423"/>
    </row>
    <row r="424" spans="1:17" s="59" customFormat="1" x14ac:dyDescent="0.25">
      <c r="A424" t="s">
        <v>1144</v>
      </c>
      <c r="B424">
        <v>7.7</v>
      </c>
      <c r="C424">
        <v>6.56</v>
      </c>
      <c r="D424">
        <v>2.88</v>
      </c>
      <c r="F424">
        <v>35.9</v>
      </c>
      <c r="G424">
        <v>2400</v>
      </c>
      <c r="H424">
        <v>1.02</v>
      </c>
      <c r="I424">
        <v>16.59</v>
      </c>
      <c r="J424" t="s">
        <v>626</v>
      </c>
      <c r="K424" t="s">
        <v>748</v>
      </c>
      <c r="L424" t="s">
        <v>78</v>
      </c>
      <c r="M424" t="s">
        <v>78</v>
      </c>
      <c r="N424"/>
      <c r="O424"/>
      <c r="P424"/>
      <c r="Q424"/>
    </row>
    <row r="425" spans="1:17" s="59" customFormat="1" x14ac:dyDescent="0.25">
      <c r="A425" t="s">
        <v>511</v>
      </c>
      <c r="B425">
        <v>12.45</v>
      </c>
      <c r="C425">
        <v>10.15</v>
      </c>
      <c r="D425">
        <v>3.77</v>
      </c>
      <c r="F425">
        <v>88</v>
      </c>
      <c r="G425">
        <v>6480</v>
      </c>
      <c r="H425">
        <v>1.1000000000000001</v>
      </c>
      <c r="I425">
        <v>31.46</v>
      </c>
      <c r="J425" t="s">
        <v>624</v>
      </c>
      <c r="K425" t="s">
        <v>748</v>
      </c>
      <c r="L425" t="s">
        <v>78</v>
      </c>
      <c r="M425" t="s">
        <v>78</v>
      </c>
      <c r="N425"/>
      <c r="O425"/>
      <c r="P425"/>
      <c r="Q425"/>
    </row>
    <row r="426" spans="1:17" s="59" customFormat="1" x14ac:dyDescent="0.25">
      <c r="A426" t="s">
        <v>1145</v>
      </c>
      <c r="B426">
        <v>7.27</v>
      </c>
      <c r="C426">
        <v>5.97</v>
      </c>
      <c r="D426">
        <v>2.5299999999999998</v>
      </c>
      <c r="F426">
        <v>30</v>
      </c>
      <c r="G426">
        <v>1225</v>
      </c>
      <c r="H426">
        <v>1</v>
      </c>
      <c r="I426">
        <v>16.63</v>
      </c>
      <c r="J426" t="s">
        <v>626</v>
      </c>
      <c r="K426" t="s">
        <v>748</v>
      </c>
      <c r="L426" t="s">
        <v>78</v>
      </c>
      <c r="M426" t="s">
        <v>78</v>
      </c>
      <c r="N426"/>
      <c r="O426"/>
      <c r="P426"/>
      <c r="Q426"/>
    </row>
    <row r="427" spans="1:17" s="59" customFormat="1" x14ac:dyDescent="0.25">
      <c r="A427" t="s">
        <v>670</v>
      </c>
      <c r="B427">
        <v>12.62</v>
      </c>
      <c r="C427">
        <v>11.2</v>
      </c>
      <c r="D427">
        <v>3.4</v>
      </c>
      <c r="F427">
        <v>93</v>
      </c>
      <c r="G427">
        <v>6900</v>
      </c>
      <c r="H427">
        <v>1.01</v>
      </c>
      <c r="I427">
        <v>31.7</v>
      </c>
      <c r="J427" t="s">
        <v>624</v>
      </c>
      <c r="K427" t="s">
        <v>748</v>
      </c>
      <c r="L427" t="s">
        <v>78</v>
      </c>
      <c r="M427" t="s">
        <v>78</v>
      </c>
      <c r="N427"/>
      <c r="O427"/>
      <c r="P427"/>
      <c r="Q427"/>
    </row>
    <row r="428" spans="1:17" s="59" customFormat="1" x14ac:dyDescent="0.25">
      <c r="A428" t="s">
        <v>1146</v>
      </c>
      <c r="B428">
        <v>10.4</v>
      </c>
      <c r="C428">
        <v>8.8000000000000007</v>
      </c>
      <c r="D428">
        <v>3.6</v>
      </c>
      <c r="F428">
        <v>68</v>
      </c>
      <c r="G428">
        <v>4900</v>
      </c>
      <c r="H428">
        <v>1.03</v>
      </c>
      <c r="I428">
        <v>24.35</v>
      </c>
      <c r="J428" t="s">
        <v>623</v>
      </c>
      <c r="K428" t="s">
        <v>748</v>
      </c>
      <c r="L428" t="s">
        <v>78</v>
      </c>
      <c r="M428" t="s">
        <v>78</v>
      </c>
      <c r="N428"/>
      <c r="O428"/>
      <c r="P428"/>
      <c r="Q428"/>
    </row>
    <row r="429" spans="1:17" s="59" customFormat="1" x14ac:dyDescent="0.25">
      <c r="A429" t="s">
        <v>61</v>
      </c>
      <c r="B429">
        <v>10.4</v>
      </c>
      <c r="C429">
        <v>8.8000000000000007</v>
      </c>
      <c r="D429">
        <v>3.6</v>
      </c>
      <c r="F429">
        <v>68.22</v>
      </c>
      <c r="G429">
        <v>4900</v>
      </c>
      <c r="H429">
        <v>1.03</v>
      </c>
      <c r="I429">
        <v>24.39</v>
      </c>
      <c r="J429" t="s">
        <v>623</v>
      </c>
      <c r="K429" t="s">
        <v>748</v>
      </c>
      <c r="L429" t="s">
        <v>78</v>
      </c>
      <c r="M429" t="s">
        <v>78</v>
      </c>
      <c r="N429"/>
      <c r="O429"/>
      <c r="P429"/>
      <c r="Q429"/>
    </row>
    <row r="430" spans="1:17" s="59" customFormat="1" x14ac:dyDescent="0.25">
      <c r="A430" t="s">
        <v>61</v>
      </c>
      <c r="B430">
        <v>10.4</v>
      </c>
      <c r="C430">
        <v>8.8000000000000007</v>
      </c>
      <c r="D430">
        <v>3.6</v>
      </c>
      <c r="F430">
        <v>68.22</v>
      </c>
      <c r="G430">
        <v>4900</v>
      </c>
      <c r="H430">
        <v>1.03</v>
      </c>
      <c r="I430">
        <v>24.39</v>
      </c>
      <c r="J430" t="s">
        <v>623</v>
      </c>
      <c r="K430" t="s">
        <v>748</v>
      </c>
      <c r="L430" t="s">
        <v>78</v>
      </c>
      <c r="M430" t="s">
        <v>78</v>
      </c>
      <c r="N430"/>
      <c r="O430"/>
      <c r="P430"/>
      <c r="Q430"/>
    </row>
    <row r="431" spans="1:17" s="59" customFormat="1" x14ac:dyDescent="0.25">
      <c r="A431" t="s">
        <v>1147</v>
      </c>
      <c r="B431">
        <v>10.4</v>
      </c>
      <c r="C431">
        <v>8.8000000000000007</v>
      </c>
      <c r="D431">
        <v>3.6</v>
      </c>
      <c r="F431">
        <v>68.22</v>
      </c>
      <c r="G431">
        <v>4900</v>
      </c>
      <c r="H431">
        <v>1</v>
      </c>
      <c r="I431">
        <v>23.68</v>
      </c>
      <c r="J431" t="s">
        <v>623</v>
      </c>
      <c r="K431" t="s">
        <v>748</v>
      </c>
      <c r="L431" t="s">
        <v>78</v>
      </c>
      <c r="M431" t="s">
        <v>78</v>
      </c>
      <c r="N431"/>
      <c r="O431"/>
      <c r="P431"/>
      <c r="Q431"/>
    </row>
    <row r="432" spans="1:17" s="59" customFormat="1" x14ac:dyDescent="0.25">
      <c r="A432" t="s">
        <v>1148</v>
      </c>
      <c r="B432">
        <v>10.4</v>
      </c>
      <c r="C432">
        <v>8.8000000000000007</v>
      </c>
      <c r="D432">
        <v>3.6</v>
      </c>
      <c r="F432">
        <v>68.22</v>
      </c>
      <c r="G432">
        <v>4900</v>
      </c>
      <c r="H432">
        <v>1.03</v>
      </c>
      <c r="I432">
        <v>24.39</v>
      </c>
      <c r="J432" t="s">
        <v>623</v>
      </c>
      <c r="K432" t="s">
        <v>748</v>
      </c>
      <c r="L432" t="s">
        <v>78</v>
      </c>
      <c r="M432" t="s">
        <v>78</v>
      </c>
      <c r="N432"/>
      <c r="O432"/>
      <c r="P432"/>
      <c r="Q432"/>
    </row>
    <row r="433" spans="1:17" s="59" customFormat="1" x14ac:dyDescent="0.25">
      <c r="A433" t="s">
        <v>62</v>
      </c>
      <c r="B433">
        <v>10.81</v>
      </c>
      <c r="C433">
        <v>8.8000000000000007</v>
      </c>
      <c r="D433">
        <v>3.6</v>
      </c>
      <c r="F433">
        <v>71</v>
      </c>
      <c r="G433">
        <v>4900</v>
      </c>
      <c r="H433">
        <v>1.02</v>
      </c>
      <c r="I433">
        <v>24.96</v>
      </c>
      <c r="J433" t="s">
        <v>623</v>
      </c>
      <c r="K433" t="s">
        <v>748</v>
      </c>
      <c r="L433" t="s">
        <v>78</v>
      </c>
      <c r="M433" t="s">
        <v>78</v>
      </c>
      <c r="N433"/>
      <c r="O433"/>
      <c r="P433"/>
      <c r="Q433"/>
    </row>
    <row r="434" spans="1:17" s="59" customFormat="1" x14ac:dyDescent="0.25">
      <c r="A434" t="s">
        <v>63</v>
      </c>
      <c r="B434">
        <v>10.81</v>
      </c>
      <c r="C434">
        <v>8.8000000000000007</v>
      </c>
      <c r="D434">
        <v>3.6</v>
      </c>
      <c r="F434">
        <v>71</v>
      </c>
      <c r="G434">
        <v>5050</v>
      </c>
      <c r="H434">
        <v>1.01</v>
      </c>
      <c r="I434">
        <v>24.48</v>
      </c>
      <c r="J434" t="s">
        <v>623</v>
      </c>
      <c r="K434" t="s">
        <v>748</v>
      </c>
      <c r="L434" t="s">
        <v>78</v>
      </c>
      <c r="M434" t="s">
        <v>78</v>
      </c>
      <c r="N434"/>
      <c r="O434"/>
      <c r="P434"/>
      <c r="Q434"/>
    </row>
    <row r="435" spans="1:17" s="59" customFormat="1" x14ac:dyDescent="0.25">
      <c r="A435" t="s">
        <v>1149</v>
      </c>
      <c r="B435">
        <v>10.95</v>
      </c>
      <c r="C435">
        <v>9.65</v>
      </c>
      <c r="D435">
        <v>3.7</v>
      </c>
      <c r="F435">
        <v>81.28</v>
      </c>
      <c r="G435">
        <v>5600</v>
      </c>
      <c r="H435">
        <v>1</v>
      </c>
      <c r="I435">
        <v>26.63</v>
      </c>
      <c r="J435" t="s">
        <v>625</v>
      </c>
      <c r="K435" t="s">
        <v>748</v>
      </c>
      <c r="L435" t="s">
        <v>78</v>
      </c>
      <c r="M435" t="s">
        <v>78</v>
      </c>
      <c r="N435"/>
      <c r="O435"/>
      <c r="P435"/>
      <c r="Q435"/>
    </row>
    <row r="436" spans="1:17" s="59" customFormat="1" x14ac:dyDescent="0.25">
      <c r="A436" t="s">
        <v>1150</v>
      </c>
      <c r="B436">
        <v>10.95</v>
      </c>
      <c r="C436">
        <v>9.65</v>
      </c>
      <c r="D436">
        <v>3.7</v>
      </c>
      <c r="F436">
        <v>79.25</v>
      </c>
      <c r="G436">
        <v>5600</v>
      </c>
      <c r="H436">
        <v>1</v>
      </c>
      <c r="I436">
        <v>26.3</v>
      </c>
      <c r="J436" t="s">
        <v>625</v>
      </c>
      <c r="K436" t="s">
        <v>748</v>
      </c>
      <c r="L436" t="s">
        <v>78</v>
      </c>
      <c r="M436" t="s">
        <v>78</v>
      </c>
      <c r="N436"/>
      <c r="O436"/>
      <c r="P436"/>
      <c r="Q436"/>
    </row>
    <row r="437" spans="1:17" s="59" customFormat="1" x14ac:dyDescent="0.25">
      <c r="A437" t="s">
        <v>1151</v>
      </c>
      <c r="B437">
        <v>13.5</v>
      </c>
      <c r="C437">
        <v>11</v>
      </c>
      <c r="D437">
        <v>4.28</v>
      </c>
      <c r="F437">
        <v>107.34</v>
      </c>
      <c r="G437">
        <v>11000</v>
      </c>
      <c r="H437">
        <v>1.03</v>
      </c>
      <c r="I437">
        <v>29.68</v>
      </c>
      <c r="J437" t="s">
        <v>624</v>
      </c>
      <c r="K437" t="s">
        <v>748</v>
      </c>
      <c r="L437">
        <v>0</v>
      </c>
      <c r="M437">
        <v>0</v>
      </c>
      <c r="N437"/>
      <c r="O437"/>
      <c r="P437"/>
      <c r="Q437"/>
    </row>
    <row r="438" spans="1:17" s="59" customFormat="1" x14ac:dyDescent="0.25">
      <c r="A438" t="s">
        <v>1152</v>
      </c>
      <c r="B438">
        <v>13.5</v>
      </c>
      <c r="C438">
        <v>11</v>
      </c>
      <c r="D438">
        <v>4.28</v>
      </c>
      <c r="F438">
        <v>107.34</v>
      </c>
      <c r="G438">
        <v>11000</v>
      </c>
      <c r="H438">
        <v>1</v>
      </c>
      <c r="I438">
        <v>28.82</v>
      </c>
      <c r="J438" t="s">
        <v>624</v>
      </c>
      <c r="K438" t="s">
        <v>748</v>
      </c>
      <c r="L438" t="s">
        <v>78</v>
      </c>
      <c r="M438" t="s">
        <v>78</v>
      </c>
      <c r="N438"/>
      <c r="O438"/>
      <c r="P438"/>
      <c r="Q438"/>
    </row>
    <row r="439" spans="1:17" s="59" customFormat="1" x14ac:dyDescent="0.25">
      <c r="A439" t="s">
        <v>1153</v>
      </c>
      <c r="B439">
        <v>13.5</v>
      </c>
      <c r="C439">
        <v>10.94</v>
      </c>
      <c r="D439">
        <v>4.28</v>
      </c>
      <c r="F439">
        <v>118</v>
      </c>
      <c r="G439">
        <v>11000</v>
      </c>
      <c r="H439">
        <v>1.03</v>
      </c>
      <c r="I439">
        <v>31.02</v>
      </c>
      <c r="J439" t="s">
        <v>624</v>
      </c>
      <c r="K439" t="s">
        <v>748</v>
      </c>
      <c r="L439" t="s">
        <v>78</v>
      </c>
      <c r="M439" t="s">
        <v>78</v>
      </c>
      <c r="N439"/>
      <c r="O439"/>
      <c r="P439"/>
      <c r="Q439"/>
    </row>
    <row r="440" spans="1:17" s="59" customFormat="1" x14ac:dyDescent="0.25">
      <c r="A440" t="s">
        <v>1154</v>
      </c>
      <c r="B440">
        <v>13.5</v>
      </c>
      <c r="C440">
        <v>11</v>
      </c>
      <c r="D440">
        <v>4.28</v>
      </c>
      <c r="F440">
        <v>120.42</v>
      </c>
      <c r="G440">
        <v>11000</v>
      </c>
      <c r="H440">
        <v>1.03</v>
      </c>
      <c r="I440">
        <v>31.43</v>
      </c>
      <c r="J440" t="s">
        <v>624</v>
      </c>
      <c r="K440" t="s">
        <v>748</v>
      </c>
      <c r="L440" t="s">
        <v>78</v>
      </c>
      <c r="M440" t="s">
        <v>78</v>
      </c>
      <c r="N440"/>
      <c r="O440"/>
      <c r="P440"/>
      <c r="Q440"/>
    </row>
    <row r="441" spans="1:17" s="59" customFormat="1" x14ac:dyDescent="0.25">
      <c r="A441" t="s">
        <v>1454</v>
      </c>
      <c r="B441">
        <v>6.2</v>
      </c>
      <c r="C441">
        <v>5.2</v>
      </c>
      <c r="D441">
        <v>2.48</v>
      </c>
      <c r="F441">
        <v>25</v>
      </c>
      <c r="G441">
        <v>1280</v>
      </c>
      <c r="H441">
        <v>1.05</v>
      </c>
      <c r="I441">
        <v>14.11</v>
      </c>
      <c r="J441" t="s">
        <v>626</v>
      </c>
      <c r="K441" t="s">
        <v>748</v>
      </c>
      <c r="L441" t="s">
        <v>78</v>
      </c>
      <c r="M441" t="s">
        <v>78</v>
      </c>
      <c r="N441"/>
      <c r="O441"/>
      <c r="P441"/>
      <c r="Q441"/>
    </row>
    <row r="442" spans="1:17" s="59" customFormat="1" x14ac:dyDescent="0.25">
      <c r="A442" t="s">
        <v>1155</v>
      </c>
      <c r="B442">
        <v>6.2</v>
      </c>
      <c r="C442">
        <v>5.2</v>
      </c>
      <c r="D442">
        <v>2.4</v>
      </c>
      <c r="F442">
        <v>25</v>
      </c>
      <c r="G442">
        <v>1400</v>
      </c>
      <c r="H442">
        <v>1.05</v>
      </c>
      <c r="I442">
        <v>13.63</v>
      </c>
      <c r="J442" t="s">
        <v>626</v>
      </c>
      <c r="K442" t="s">
        <v>748</v>
      </c>
      <c r="L442" t="s">
        <v>78</v>
      </c>
      <c r="M442" t="s">
        <v>78</v>
      </c>
      <c r="N442"/>
      <c r="O442"/>
      <c r="P442"/>
      <c r="Q442"/>
    </row>
    <row r="443" spans="1:17" s="59" customFormat="1" x14ac:dyDescent="0.25">
      <c r="A443" t="s">
        <v>1156</v>
      </c>
      <c r="B443">
        <v>7.99</v>
      </c>
      <c r="C443">
        <v>7.15</v>
      </c>
      <c r="D443">
        <v>3.06</v>
      </c>
      <c r="F443">
        <v>43.45</v>
      </c>
      <c r="G443">
        <v>2500</v>
      </c>
      <c r="H443">
        <v>1.01</v>
      </c>
      <c r="I443">
        <v>19.010000000000002</v>
      </c>
      <c r="J443" t="s">
        <v>627</v>
      </c>
      <c r="K443" t="s">
        <v>748</v>
      </c>
      <c r="L443" t="s">
        <v>78</v>
      </c>
      <c r="M443" t="s">
        <v>78</v>
      </c>
      <c r="N443"/>
      <c r="O443"/>
      <c r="P443"/>
      <c r="Q443"/>
    </row>
    <row r="444" spans="1:17" s="59" customFormat="1" x14ac:dyDescent="0.25">
      <c r="A444" t="s">
        <v>1157</v>
      </c>
      <c r="B444">
        <v>7.99</v>
      </c>
      <c r="C444">
        <v>7.15</v>
      </c>
      <c r="D444">
        <v>3.06</v>
      </c>
      <c r="F444">
        <v>43.45</v>
      </c>
      <c r="G444">
        <v>2580</v>
      </c>
      <c r="H444">
        <v>1</v>
      </c>
      <c r="I444">
        <v>18.649999999999999</v>
      </c>
      <c r="J444" t="s">
        <v>627</v>
      </c>
      <c r="K444" t="s">
        <v>748</v>
      </c>
      <c r="L444" t="s">
        <v>78</v>
      </c>
      <c r="M444" t="s">
        <v>78</v>
      </c>
      <c r="N444"/>
      <c r="O444"/>
      <c r="P444"/>
      <c r="Q444"/>
    </row>
    <row r="445" spans="1:17" s="59" customFormat="1" x14ac:dyDescent="0.25">
      <c r="A445" t="s">
        <v>1158</v>
      </c>
      <c r="B445">
        <v>8.67</v>
      </c>
      <c r="C445">
        <v>7.15</v>
      </c>
      <c r="D445">
        <v>3.06</v>
      </c>
      <c r="F445">
        <v>43.45</v>
      </c>
      <c r="G445">
        <v>2500</v>
      </c>
      <c r="H445">
        <v>1.01</v>
      </c>
      <c r="I445">
        <v>19.48</v>
      </c>
      <c r="J445" t="s">
        <v>627</v>
      </c>
      <c r="K445" t="s">
        <v>748</v>
      </c>
      <c r="L445" t="s">
        <v>78</v>
      </c>
      <c r="M445" t="s">
        <v>78</v>
      </c>
      <c r="N445"/>
      <c r="O445"/>
      <c r="P445"/>
      <c r="Q445"/>
    </row>
    <row r="446" spans="1:17" s="59" customFormat="1" x14ac:dyDescent="0.25">
      <c r="A446" t="s">
        <v>1159</v>
      </c>
      <c r="B446">
        <v>8.67</v>
      </c>
      <c r="C446">
        <v>7.15</v>
      </c>
      <c r="D446">
        <v>3.06</v>
      </c>
      <c r="F446">
        <v>43.45</v>
      </c>
      <c r="G446">
        <v>2580</v>
      </c>
      <c r="H446">
        <v>1</v>
      </c>
      <c r="I446">
        <v>19.11</v>
      </c>
      <c r="J446" t="s">
        <v>627</v>
      </c>
      <c r="K446" t="s">
        <v>748</v>
      </c>
      <c r="L446" t="s">
        <v>78</v>
      </c>
      <c r="M446" t="s">
        <v>78</v>
      </c>
      <c r="N446"/>
      <c r="O446"/>
      <c r="P446"/>
      <c r="Q446"/>
    </row>
    <row r="447" spans="1:17" s="59" customFormat="1" x14ac:dyDescent="0.25">
      <c r="A447" t="s">
        <v>1160</v>
      </c>
      <c r="B447">
        <v>8.4</v>
      </c>
      <c r="C447">
        <v>7.52</v>
      </c>
      <c r="D447">
        <v>3.02</v>
      </c>
      <c r="F447">
        <v>43</v>
      </c>
      <c r="G447">
        <v>2230</v>
      </c>
      <c r="H447">
        <v>1</v>
      </c>
      <c r="I447">
        <v>20.149999999999999</v>
      </c>
      <c r="J447" t="s">
        <v>627</v>
      </c>
      <c r="K447" t="s">
        <v>748</v>
      </c>
      <c r="L447" t="s">
        <v>78</v>
      </c>
      <c r="M447" t="s">
        <v>78</v>
      </c>
      <c r="N447"/>
      <c r="O447"/>
      <c r="P447"/>
      <c r="Q447"/>
    </row>
    <row r="448" spans="1:17" s="59" customFormat="1" x14ac:dyDescent="0.25">
      <c r="A448" t="s">
        <v>1161</v>
      </c>
      <c r="B448">
        <v>9.5500000000000007</v>
      </c>
      <c r="C448">
        <v>8.2799999999999994</v>
      </c>
      <c r="D448">
        <v>3.37</v>
      </c>
      <c r="F448">
        <v>54.64</v>
      </c>
      <c r="G448">
        <v>3650</v>
      </c>
      <c r="H448">
        <v>1</v>
      </c>
      <c r="I448">
        <v>21.71</v>
      </c>
      <c r="J448" t="s">
        <v>627</v>
      </c>
      <c r="K448" t="s">
        <v>748</v>
      </c>
      <c r="L448" t="s">
        <v>78</v>
      </c>
      <c r="M448" t="s">
        <v>78</v>
      </c>
      <c r="N448"/>
      <c r="O448"/>
      <c r="P448"/>
      <c r="Q448"/>
    </row>
    <row r="449" spans="1:17" s="59" customFormat="1" x14ac:dyDescent="0.25">
      <c r="A449" t="s">
        <v>1162</v>
      </c>
      <c r="B449">
        <v>9.5500000000000007</v>
      </c>
      <c r="C449">
        <v>8.2799999999999994</v>
      </c>
      <c r="D449">
        <v>3.37</v>
      </c>
      <c r="F449">
        <v>54.64</v>
      </c>
      <c r="G449">
        <v>3400</v>
      </c>
      <c r="H449">
        <v>1.01</v>
      </c>
      <c r="I449">
        <v>22.4</v>
      </c>
      <c r="J449" t="s">
        <v>623</v>
      </c>
      <c r="K449" t="s">
        <v>748</v>
      </c>
      <c r="L449" t="s">
        <v>78</v>
      </c>
      <c r="M449" t="s">
        <v>78</v>
      </c>
      <c r="N449"/>
      <c r="O449"/>
      <c r="P449"/>
      <c r="Q449"/>
    </row>
    <row r="450" spans="1:17" s="59" customFormat="1" x14ac:dyDescent="0.25">
      <c r="A450" t="s">
        <v>1163</v>
      </c>
      <c r="B450">
        <v>9.5500000000000007</v>
      </c>
      <c r="C450">
        <v>8.2799999999999994</v>
      </c>
      <c r="D450">
        <v>3.37</v>
      </c>
      <c r="F450">
        <v>54.64</v>
      </c>
      <c r="G450">
        <v>3580</v>
      </c>
      <c r="H450">
        <v>1</v>
      </c>
      <c r="I450">
        <v>21.84</v>
      </c>
      <c r="J450" t="s">
        <v>627</v>
      </c>
      <c r="K450" t="s">
        <v>748</v>
      </c>
      <c r="L450" t="s">
        <v>78</v>
      </c>
      <c r="M450" t="s">
        <v>78</v>
      </c>
      <c r="N450"/>
      <c r="O450"/>
      <c r="P450"/>
      <c r="Q450"/>
    </row>
    <row r="451" spans="1:17" s="59" customFormat="1" x14ac:dyDescent="0.25">
      <c r="A451" t="s">
        <v>1164</v>
      </c>
      <c r="B451">
        <v>10.130000000000001</v>
      </c>
      <c r="C451">
        <v>8.6999999999999993</v>
      </c>
      <c r="D451">
        <v>3.47</v>
      </c>
      <c r="F451">
        <v>61</v>
      </c>
      <c r="G451">
        <v>4000</v>
      </c>
      <c r="H451">
        <v>1.05</v>
      </c>
      <c r="I451">
        <v>24.59</v>
      </c>
      <c r="J451" t="s">
        <v>623</v>
      </c>
      <c r="K451" t="s">
        <v>748</v>
      </c>
      <c r="L451" t="s">
        <v>78</v>
      </c>
      <c r="M451" t="s">
        <v>78</v>
      </c>
      <c r="N451"/>
      <c r="O451"/>
      <c r="P451"/>
      <c r="Q451"/>
    </row>
    <row r="452" spans="1:17" s="59" customFormat="1" x14ac:dyDescent="0.25">
      <c r="A452" t="s">
        <v>1165</v>
      </c>
      <c r="B452">
        <v>10.130000000000001</v>
      </c>
      <c r="C452">
        <v>8.6999999999999993</v>
      </c>
      <c r="D452">
        <v>3.47</v>
      </c>
      <c r="F452">
        <v>60.75</v>
      </c>
      <c r="G452">
        <v>4500</v>
      </c>
      <c r="H452">
        <v>1.05</v>
      </c>
      <c r="I452">
        <v>23.67</v>
      </c>
      <c r="J452" t="s">
        <v>623</v>
      </c>
      <c r="K452" t="s">
        <v>748</v>
      </c>
      <c r="L452" t="s">
        <v>78</v>
      </c>
      <c r="M452" t="s">
        <v>78</v>
      </c>
      <c r="N452"/>
      <c r="O452"/>
      <c r="P452"/>
      <c r="Q452"/>
    </row>
    <row r="453" spans="1:17" s="59" customFormat="1" x14ac:dyDescent="0.25">
      <c r="A453" t="s">
        <v>1166</v>
      </c>
      <c r="B453">
        <v>10.130000000000001</v>
      </c>
      <c r="C453">
        <v>8.6999999999999993</v>
      </c>
      <c r="D453">
        <v>3.47</v>
      </c>
      <c r="F453">
        <v>60.75</v>
      </c>
      <c r="G453">
        <v>4000</v>
      </c>
      <c r="H453">
        <v>1.05</v>
      </c>
      <c r="I453">
        <v>24.54</v>
      </c>
      <c r="J453" t="s">
        <v>623</v>
      </c>
      <c r="K453" t="s">
        <v>748</v>
      </c>
      <c r="L453" t="s">
        <v>78</v>
      </c>
      <c r="M453" t="s">
        <v>78</v>
      </c>
      <c r="N453"/>
      <c r="O453"/>
      <c r="P453"/>
      <c r="Q453"/>
    </row>
    <row r="454" spans="1:17" s="59" customFormat="1" x14ac:dyDescent="0.25">
      <c r="A454" t="s">
        <v>1167</v>
      </c>
      <c r="B454">
        <v>10.130000000000001</v>
      </c>
      <c r="C454">
        <v>8.6999999999999993</v>
      </c>
      <c r="D454">
        <v>3.47</v>
      </c>
      <c r="F454">
        <v>60.75</v>
      </c>
      <c r="G454">
        <v>4200</v>
      </c>
      <c r="H454">
        <v>1.02</v>
      </c>
      <c r="I454">
        <v>23.49</v>
      </c>
      <c r="J454" t="s">
        <v>623</v>
      </c>
      <c r="K454" t="s">
        <v>748</v>
      </c>
      <c r="L454" t="s">
        <v>78</v>
      </c>
      <c r="M454" t="s">
        <v>78</v>
      </c>
      <c r="N454"/>
      <c r="O454"/>
      <c r="P454"/>
      <c r="Q454"/>
    </row>
    <row r="455" spans="1:17" s="59" customFormat="1" x14ac:dyDescent="0.25">
      <c r="A455" t="s">
        <v>1168</v>
      </c>
      <c r="B455">
        <v>11.64</v>
      </c>
      <c r="C455">
        <v>9.92</v>
      </c>
      <c r="D455">
        <v>4.0199999999999996</v>
      </c>
      <c r="F455">
        <v>81</v>
      </c>
      <c r="G455">
        <v>7825</v>
      </c>
      <c r="H455">
        <v>1.04</v>
      </c>
      <c r="I455">
        <v>25.9</v>
      </c>
      <c r="J455" t="s">
        <v>625</v>
      </c>
      <c r="K455" t="s">
        <v>748</v>
      </c>
      <c r="L455" t="s">
        <v>78</v>
      </c>
      <c r="M455" t="s">
        <v>78</v>
      </c>
      <c r="N455"/>
      <c r="O455"/>
      <c r="P455"/>
      <c r="Q455"/>
    </row>
    <row r="456" spans="1:17" s="59" customFormat="1" x14ac:dyDescent="0.25">
      <c r="A456" t="s">
        <v>1169</v>
      </c>
      <c r="B456">
        <v>12.22</v>
      </c>
      <c r="C456">
        <v>9.81</v>
      </c>
      <c r="D456">
        <v>4.2</v>
      </c>
      <c r="F456">
        <v>83</v>
      </c>
      <c r="G456">
        <v>8000</v>
      </c>
      <c r="H456">
        <v>1.04</v>
      </c>
      <c r="I456">
        <v>26.39</v>
      </c>
      <c r="J456" t="s">
        <v>625</v>
      </c>
      <c r="K456" t="s">
        <v>748</v>
      </c>
      <c r="L456" t="s">
        <v>78</v>
      </c>
      <c r="M456" t="s">
        <v>78</v>
      </c>
      <c r="N456"/>
      <c r="O456"/>
      <c r="P456"/>
      <c r="Q456"/>
    </row>
    <row r="457" spans="1:17" s="59" customFormat="1" x14ac:dyDescent="0.25">
      <c r="A457" t="s">
        <v>1170</v>
      </c>
      <c r="B457">
        <v>12.22</v>
      </c>
      <c r="C457">
        <v>9.81</v>
      </c>
      <c r="D457">
        <v>4.2</v>
      </c>
      <c r="F457">
        <v>85.02</v>
      </c>
      <c r="G457">
        <v>8400</v>
      </c>
      <c r="H457">
        <v>1</v>
      </c>
      <c r="I457">
        <v>25.29</v>
      </c>
      <c r="J457" t="s">
        <v>625</v>
      </c>
      <c r="K457" t="s">
        <v>748</v>
      </c>
      <c r="L457" t="s">
        <v>78</v>
      </c>
      <c r="M457" t="s">
        <v>78</v>
      </c>
      <c r="N457"/>
      <c r="O457"/>
      <c r="P457"/>
      <c r="Q457"/>
    </row>
    <row r="458" spans="1:17" s="59" customFormat="1" x14ac:dyDescent="0.25">
      <c r="A458" t="s">
        <v>1171</v>
      </c>
      <c r="B458">
        <v>12.22</v>
      </c>
      <c r="C458">
        <v>9.81</v>
      </c>
      <c r="D458">
        <v>4.2</v>
      </c>
      <c r="F458">
        <v>85.02</v>
      </c>
      <c r="G458">
        <v>7500</v>
      </c>
      <c r="H458">
        <v>1.04</v>
      </c>
      <c r="I458">
        <v>27.26</v>
      </c>
      <c r="J458" t="s">
        <v>625</v>
      </c>
      <c r="K458" t="s">
        <v>748</v>
      </c>
      <c r="L458" t="s">
        <v>78</v>
      </c>
      <c r="M458" t="s">
        <v>78</v>
      </c>
      <c r="N458"/>
      <c r="O458"/>
      <c r="P458"/>
      <c r="Q458"/>
    </row>
    <row r="459" spans="1:17" s="59" customFormat="1" x14ac:dyDescent="0.25">
      <c r="A459" t="s">
        <v>1172</v>
      </c>
      <c r="B459">
        <v>12.6</v>
      </c>
      <c r="C459">
        <v>10</v>
      </c>
      <c r="D459">
        <v>4.16</v>
      </c>
      <c r="F459">
        <v>106.88</v>
      </c>
      <c r="G459">
        <v>10000</v>
      </c>
      <c r="H459">
        <v>1.02</v>
      </c>
      <c r="I459">
        <v>27.91</v>
      </c>
      <c r="J459" t="s">
        <v>624</v>
      </c>
      <c r="K459" t="s">
        <v>748</v>
      </c>
      <c r="L459" t="s">
        <v>78</v>
      </c>
      <c r="M459" t="s">
        <v>78</v>
      </c>
      <c r="N459"/>
      <c r="O459"/>
      <c r="P459"/>
      <c r="Q459"/>
    </row>
    <row r="460" spans="1:17" s="59" customFormat="1" x14ac:dyDescent="0.25">
      <c r="A460" t="s">
        <v>1173</v>
      </c>
      <c r="B460">
        <v>13.29</v>
      </c>
      <c r="C460">
        <v>10.77</v>
      </c>
      <c r="D460">
        <v>4.46</v>
      </c>
      <c r="F460">
        <v>97.23</v>
      </c>
      <c r="G460">
        <v>9000</v>
      </c>
      <c r="H460">
        <v>1</v>
      </c>
      <c r="I460">
        <v>28.75</v>
      </c>
      <c r="J460" t="s">
        <v>624</v>
      </c>
      <c r="K460" t="s">
        <v>748</v>
      </c>
      <c r="L460" t="s">
        <v>78</v>
      </c>
      <c r="M460" t="s">
        <v>78</v>
      </c>
      <c r="N460"/>
      <c r="O460"/>
      <c r="P460"/>
      <c r="Q460"/>
    </row>
    <row r="461" spans="1:17" s="59" customFormat="1" x14ac:dyDescent="0.25">
      <c r="A461" t="s">
        <v>1174</v>
      </c>
      <c r="B461">
        <v>13.29</v>
      </c>
      <c r="C461">
        <v>10.77</v>
      </c>
      <c r="D461">
        <v>4.46</v>
      </c>
      <c r="F461">
        <v>97.23</v>
      </c>
      <c r="G461">
        <v>9050</v>
      </c>
      <c r="H461">
        <v>1</v>
      </c>
      <c r="I461">
        <v>28.7</v>
      </c>
      <c r="J461" t="s">
        <v>624</v>
      </c>
      <c r="K461" t="s">
        <v>748</v>
      </c>
      <c r="L461" t="s">
        <v>78</v>
      </c>
      <c r="M461" t="s">
        <v>78</v>
      </c>
      <c r="N461"/>
      <c r="O461"/>
      <c r="P461"/>
      <c r="Q461"/>
    </row>
    <row r="462" spans="1:17" s="59" customFormat="1" x14ac:dyDescent="0.25">
      <c r="A462" t="s">
        <v>1175</v>
      </c>
      <c r="B462">
        <v>13.68</v>
      </c>
      <c r="C462">
        <v>10.77</v>
      </c>
      <c r="D462">
        <v>4.46</v>
      </c>
      <c r="F462">
        <v>96</v>
      </c>
      <c r="G462">
        <v>9000</v>
      </c>
      <c r="H462">
        <v>1.02</v>
      </c>
      <c r="I462">
        <v>29.43</v>
      </c>
      <c r="J462" t="s">
        <v>624</v>
      </c>
      <c r="K462" t="s">
        <v>748</v>
      </c>
      <c r="L462" t="s">
        <v>78</v>
      </c>
      <c r="M462" t="s">
        <v>78</v>
      </c>
      <c r="N462"/>
      <c r="O462"/>
      <c r="P462"/>
      <c r="Q462"/>
    </row>
    <row r="463" spans="1:17" s="59" customFormat="1" x14ac:dyDescent="0.25">
      <c r="A463" t="s">
        <v>1176</v>
      </c>
      <c r="B463">
        <v>7.2</v>
      </c>
      <c r="C463">
        <v>6.2</v>
      </c>
      <c r="D463">
        <v>2.7</v>
      </c>
      <c r="F463">
        <v>32.67</v>
      </c>
      <c r="G463">
        <v>1900</v>
      </c>
      <c r="H463">
        <v>1</v>
      </c>
      <c r="I463">
        <v>15.7</v>
      </c>
      <c r="J463" t="s">
        <v>626</v>
      </c>
      <c r="K463" t="s">
        <v>748</v>
      </c>
      <c r="L463" t="s">
        <v>78</v>
      </c>
      <c r="M463" t="s">
        <v>78</v>
      </c>
      <c r="N463"/>
      <c r="O463"/>
      <c r="P463"/>
      <c r="Q463"/>
    </row>
    <row r="464" spans="1:17" s="59" customFormat="1" x14ac:dyDescent="0.25">
      <c r="A464" t="s">
        <v>1177</v>
      </c>
      <c r="B464">
        <v>7.2</v>
      </c>
      <c r="C464">
        <v>6.2</v>
      </c>
      <c r="D464">
        <v>2.7</v>
      </c>
      <c r="F464">
        <v>32.67</v>
      </c>
      <c r="G464">
        <v>1800</v>
      </c>
      <c r="H464">
        <v>1</v>
      </c>
      <c r="I464">
        <v>15.95</v>
      </c>
      <c r="J464" t="s">
        <v>626</v>
      </c>
      <c r="K464" t="s">
        <v>748</v>
      </c>
      <c r="L464" t="s">
        <v>78</v>
      </c>
      <c r="M464" t="s">
        <v>78</v>
      </c>
      <c r="N464"/>
      <c r="O464"/>
      <c r="P464"/>
      <c r="Q464"/>
    </row>
    <row r="465" spans="1:17" s="59" customFormat="1" x14ac:dyDescent="0.25">
      <c r="A465" t="s">
        <v>1178</v>
      </c>
      <c r="B465">
        <v>8.5</v>
      </c>
      <c r="C465">
        <v>7.45</v>
      </c>
      <c r="D465">
        <v>3.3</v>
      </c>
      <c r="F465">
        <v>45.68</v>
      </c>
      <c r="G465">
        <v>2800</v>
      </c>
      <c r="H465">
        <v>1</v>
      </c>
      <c r="I465">
        <v>19.63</v>
      </c>
      <c r="J465" t="s">
        <v>627</v>
      </c>
      <c r="K465" t="s">
        <v>748</v>
      </c>
      <c r="L465" t="s">
        <v>78</v>
      </c>
      <c r="M465" t="s">
        <v>78</v>
      </c>
      <c r="N465"/>
      <c r="O465"/>
      <c r="P465"/>
      <c r="Q465"/>
    </row>
    <row r="466" spans="1:17" s="59" customFormat="1" x14ac:dyDescent="0.25">
      <c r="A466" t="s">
        <v>1179</v>
      </c>
      <c r="B466">
        <v>9.1999999999999993</v>
      </c>
      <c r="C466">
        <v>7.45</v>
      </c>
      <c r="D466">
        <v>3.2</v>
      </c>
      <c r="F466">
        <v>46</v>
      </c>
      <c r="G466">
        <v>2800</v>
      </c>
      <c r="H466">
        <v>1</v>
      </c>
      <c r="I466">
        <v>20.059999999999999</v>
      </c>
      <c r="J466" t="s">
        <v>627</v>
      </c>
      <c r="K466" t="s">
        <v>748</v>
      </c>
      <c r="L466" t="s">
        <v>78</v>
      </c>
      <c r="M466" t="s">
        <v>78</v>
      </c>
      <c r="N466"/>
      <c r="O466"/>
      <c r="P466"/>
      <c r="Q466"/>
    </row>
    <row r="467" spans="1:17" s="59" customFormat="1" x14ac:dyDescent="0.25">
      <c r="A467" t="s">
        <v>1180</v>
      </c>
      <c r="B467">
        <v>8.5</v>
      </c>
      <c r="C467">
        <v>7.45</v>
      </c>
      <c r="D467">
        <v>3.3</v>
      </c>
      <c r="F467">
        <v>45.68</v>
      </c>
      <c r="G467">
        <v>3000</v>
      </c>
      <c r="H467">
        <v>1</v>
      </c>
      <c r="I467">
        <v>19.23</v>
      </c>
      <c r="J467" t="s">
        <v>627</v>
      </c>
      <c r="K467" t="s">
        <v>748</v>
      </c>
      <c r="L467" t="s">
        <v>78</v>
      </c>
      <c r="M467" t="s">
        <v>78</v>
      </c>
      <c r="N467"/>
      <c r="O467"/>
      <c r="P467"/>
      <c r="Q467"/>
    </row>
    <row r="468" spans="1:17" s="59" customFormat="1" x14ac:dyDescent="0.25">
      <c r="A468" t="s">
        <v>1181</v>
      </c>
      <c r="B468">
        <v>9.2799999999999994</v>
      </c>
      <c r="C468">
        <v>7.45</v>
      </c>
      <c r="D468">
        <v>3.3</v>
      </c>
      <c r="F468">
        <v>50.15</v>
      </c>
      <c r="G468">
        <v>2600</v>
      </c>
      <c r="H468">
        <v>1</v>
      </c>
      <c r="I468">
        <v>21.56</v>
      </c>
      <c r="J468" t="s">
        <v>627</v>
      </c>
      <c r="K468" t="s">
        <v>748</v>
      </c>
      <c r="L468" t="s">
        <v>78</v>
      </c>
      <c r="M468" t="s">
        <v>78</v>
      </c>
      <c r="N468"/>
      <c r="O468"/>
      <c r="P468"/>
      <c r="Q468"/>
    </row>
    <row r="469" spans="1:17" s="59" customFormat="1" x14ac:dyDescent="0.25">
      <c r="A469" t="s">
        <v>1182</v>
      </c>
      <c r="B469">
        <v>9.2799999999999994</v>
      </c>
      <c r="C469">
        <v>7.45</v>
      </c>
      <c r="D469">
        <v>3.3</v>
      </c>
      <c r="F469">
        <v>48.54</v>
      </c>
      <c r="G469">
        <v>2800</v>
      </c>
      <c r="H469">
        <v>1</v>
      </c>
      <c r="I469">
        <v>20.75</v>
      </c>
      <c r="J469" t="s">
        <v>627</v>
      </c>
      <c r="K469" t="s">
        <v>748</v>
      </c>
      <c r="L469" t="s">
        <v>78</v>
      </c>
      <c r="M469" t="s">
        <v>78</v>
      </c>
      <c r="N469"/>
      <c r="O469"/>
      <c r="P469"/>
      <c r="Q469"/>
    </row>
    <row r="470" spans="1:17" s="59" customFormat="1" x14ac:dyDescent="0.25">
      <c r="A470" t="s">
        <v>1183</v>
      </c>
      <c r="B470">
        <v>9.1999999999999993</v>
      </c>
      <c r="C470">
        <v>7.5</v>
      </c>
      <c r="D470">
        <v>3.22</v>
      </c>
      <c r="F470">
        <v>52</v>
      </c>
      <c r="G470">
        <v>3500</v>
      </c>
      <c r="H470">
        <v>1.02</v>
      </c>
      <c r="I470">
        <v>20.43</v>
      </c>
      <c r="J470" t="s">
        <v>627</v>
      </c>
      <c r="K470" t="s">
        <v>748</v>
      </c>
      <c r="L470" t="s">
        <v>78</v>
      </c>
      <c r="M470" t="s">
        <v>78</v>
      </c>
      <c r="N470"/>
      <c r="O470"/>
      <c r="P470"/>
      <c r="Q470"/>
    </row>
    <row r="471" spans="1:17" s="59" customFormat="1" x14ac:dyDescent="0.25">
      <c r="A471" t="s">
        <v>1184</v>
      </c>
      <c r="B471">
        <v>9.1999999999999993</v>
      </c>
      <c r="C471">
        <v>7.5</v>
      </c>
      <c r="D471">
        <v>3.22</v>
      </c>
      <c r="F471">
        <v>53.03</v>
      </c>
      <c r="G471">
        <v>3850</v>
      </c>
      <c r="H471">
        <v>1.02</v>
      </c>
      <c r="I471">
        <v>20.04</v>
      </c>
      <c r="J471" t="s">
        <v>627</v>
      </c>
      <c r="K471" t="s">
        <v>748</v>
      </c>
      <c r="L471" t="s">
        <v>78</v>
      </c>
      <c r="M471" t="s">
        <v>78</v>
      </c>
      <c r="N471"/>
      <c r="O471"/>
      <c r="P471"/>
      <c r="Q471"/>
    </row>
    <row r="472" spans="1:17" s="59" customFormat="1" x14ac:dyDescent="0.25">
      <c r="A472" t="s">
        <v>1185</v>
      </c>
      <c r="B472">
        <v>9.1999999999999993</v>
      </c>
      <c r="C472">
        <v>7.5</v>
      </c>
      <c r="D472">
        <v>3.22</v>
      </c>
      <c r="F472">
        <v>53.03</v>
      </c>
      <c r="G472">
        <v>3500</v>
      </c>
      <c r="H472">
        <v>1.02</v>
      </c>
      <c r="I472">
        <v>20.63</v>
      </c>
      <c r="J472" t="s">
        <v>627</v>
      </c>
      <c r="K472" t="s">
        <v>748</v>
      </c>
      <c r="L472" t="s">
        <v>78</v>
      </c>
      <c r="M472" t="s">
        <v>78</v>
      </c>
      <c r="N472"/>
      <c r="O472"/>
      <c r="P472"/>
      <c r="Q472"/>
    </row>
    <row r="473" spans="1:17" s="59" customFormat="1" x14ac:dyDescent="0.25">
      <c r="A473" t="s">
        <v>1186</v>
      </c>
      <c r="B473">
        <v>9.1999999999999993</v>
      </c>
      <c r="C473">
        <v>7.5</v>
      </c>
      <c r="D473">
        <v>3.22</v>
      </c>
      <c r="F473">
        <v>56.68</v>
      </c>
      <c r="G473">
        <v>3500</v>
      </c>
      <c r="H473">
        <v>1.02</v>
      </c>
      <c r="I473">
        <v>21.33</v>
      </c>
      <c r="J473" t="s">
        <v>627</v>
      </c>
      <c r="K473" t="s">
        <v>748</v>
      </c>
      <c r="L473" t="s">
        <v>78</v>
      </c>
      <c r="M473" t="s">
        <v>78</v>
      </c>
      <c r="N473"/>
      <c r="O473"/>
      <c r="P473"/>
      <c r="Q473"/>
    </row>
    <row r="474" spans="1:17" s="59" customFormat="1" x14ac:dyDescent="0.25">
      <c r="A474" t="s">
        <v>1187</v>
      </c>
      <c r="B474">
        <v>9.6</v>
      </c>
      <c r="C474">
        <v>7.8</v>
      </c>
      <c r="D474">
        <v>3.22</v>
      </c>
      <c r="F474">
        <v>57</v>
      </c>
      <c r="G474">
        <v>3900</v>
      </c>
      <c r="H474">
        <v>1</v>
      </c>
      <c r="I474">
        <v>21</v>
      </c>
      <c r="J474" t="s">
        <v>627</v>
      </c>
      <c r="K474" t="s">
        <v>748</v>
      </c>
      <c r="L474" t="s">
        <v>78</v>
      </c>
      <c r="M474" t="s">
        <v>78</v>
      </c>
      <c r="N474"/>
      <c r="O474"/>
      <c r="P474"/>
      <c r="Q474"/>
    </row>
    <row r="475" spans="1:17" s="59" customFormat="1" x14ac:dyDescent="0.25">
      <c r="A475" t="s">
        <v>1188</v>
      </c>
      <c r="B475">
        <v>9.6</v>
      </c>
      <c r="C475">
        <v>7.8</v>
      </c>
      <c r="D475">
        <v>3.22</v>
      </c>
      <c r="F475">
        <v>56.68</v>
      </c>
      <c r="G475">
        <v>3960</v>
      </c>
      <c r="H475">
        <v>1.01</v>
      </c>
      <c r="I475">
        <v>21.05</v>
      </c>
      <c r="J475" t="s">
        <v>627</v>
      </c>
      <c r="K475" t="s">
        <v>748</v>
      </c>
      <c r="L475" t="s">
        <v>78</v>
      </c>
      <c r="M475" t="s">
        <v>78</v>
      </c>
      <c r="N475"/>
      <c r="O475"/>
      <c r="P475"/>
      <c r="Q475"/>
    </row>
    <row r="476" spans="1:17" s="59" customFormat="1" x14ac:dyDescent="0.25">
      <c r="A476" t="s">
        <v>1189</v>
      </c>
      <c r="B476">
        <v>9.6</v>
      </c>
      <c r="C476">
        <v>7.8</v>
      </c>
      <c r="D476">
        <v>3.22</v>
      </c>
      <c r="F476">
        <v>56.68</v>
      </c>
      <c r="G476">
        <v>3960</v>
      </c>
      <c r="H476">
        <v>1</v>
      </c>
      <c r="I476">
        <v>20.84</v>
      </c>
      <c r="J476" t="s">
        <v>627</v>
      </c>
      <c r="K476" t="s">
        <v>748</v>
      </c>
      <c r="L476" t="s">
        <v>78</v>
      </c>
      <c r="M476" t="s">
        <v>78</v>
      </c>
      <c r="N476"/>
      <c r="O476"/>
      <c r="P476"/>
      <c r="Q476"/>
    </row>
    <row r="477" spans="1:17" s="59" customFormat="1" x14ac:dyDescent="0.25">
      <c r="A477" t="s">
        <v>1190</v>
      </c>
      <c r="B477">
        <v>8.58</v>
      </c>
      <c r="C477">
        <v>7.5</v>
      </c>
      <c r="D477">
        <v>3.06</v>
      </c>
      <c r="F477">
        <v>44.35</v>
      </c>
      <c r="G477">
        <v>3200</v>
      </c>
      <c r="H477">
        <v>1</v>
      </c>
      <c r="I477">
        <v>18.5</v>
      </c>
      <c r="J477" t="s">
        <v>627</v>
      </c>
      <c r="K477" t="s">
        <v>748</v>
      </c>
      <c r="L477" t="s">
        <v>78</v>
      </c>
      <c r="M477" t="s">
        <v>78</v>
      </c>
      <c r="N477"/>
      <c r="O477"/>
      <c r="P477"/>
      <c r="Q477"/>
    </row>
    <row r="478" spans="1:17" s="59" customFormat="1" x14ac:dyDescent="0.25">
      <c r="A478" t="s">
        <v>1191</v>
      </c>
      <c r="B478">
        <v>7.97</v>
      </c>
      <c r="C478">
        <v>6.54</v>
      </c>
      <c r="D478">
        <v>2.54</v>
      </c>
      <c r="F478">
        <v>31</v>
      </c>
      <c r="G478">
        <v>2874</v>
      </c>
      <c r="H478">
        <v>1</v>
      </c>
      <c r="I478">
        <v>14.31</v>
      </c>
      <c r="J478" t="s">
        <v>626</v>
      </c>
      <c r="K478" t="s">
        <v>748</v>
      </c>
      <c r="L478" t="s">
        <v>78</v>
      </c>
      <c r="M478" t="s">
        <v>78</v>
      </c>
      <c r="N478"/>
      <c r="O478"/>
      <c r="P478"/>
      <c r="Q478"/>
    </row>
    <row r="479" spans="1:17" s="59" customFormat="1" x14ac:dyDescent="0.25">
      <c r="A479" t="s">
        <v>1192</v>
      </c>
      <c r="B479">
        <v>6.06</v>
      </c>
      <c r="C479">
        <v>5.5</v>
      </c>
      <c r="D479">
        <v>2.1</v>
      </c>
      <c r="F479">
        <v>20</v>
      </c>
      <c r="G479">
        <v>1000</v>
      </c>
      <c r="H479">
        <v>1</v>
      </c>
      <c r="I479">
        <v>12.82</v>
      </c>
      <c r="J479" t="s">
        <v>626</v>
      </c>
      <c r="K479" t="s">
        <v>748</v>
      </c>
      <c r="L479" t="s">
        <v>78</v>
      </c>
      <c r="M479" t="s">
        <v>78</v>
      </c>
      <c r="N479"/>
      <c r="O479"/>
      <c r="P479"/>
      <c r="Q479"/>
    </row>
    <row r="480" spans="1:17" s="59" customFormat="1" x14ac:dyDescent="0.25">
      <c r="A480" t="s">
        <v>1193</v>
      </c>
      <c r="B480">
        <v>9.14</v>
      </c>
      <c r="C480">
        <v>7.2</v>
      </c>
      <c r="D480">
        <v>3.24</v>
      </c>
      <c r="F480">
        <v>49</v>
      </c>
      <c r="G480">
        <v>3400</v>
      </c>
      <c r="H480">
        <v>1</v>
      </c>
      <c r="I480">
        <v>19.2</v>
      </c>
      <c r="J480" t="s">
        <v>627</v>
      </c>
      <c r="K480" t="s">
        <v>748</v>
      </c>
      <c r="L480" t="s">
        <v>78</v>
      </c>
      <c r="M480" t="s">
        <v>78</v>
      </c>
      <c r="N480"/>
      <c r="O480"/>
      <c r="P480"/>
      <c r="Q480"/>
    </row>
    <row r="481" spans="1:17" s="59" customFormat="1" x14ac:dyDescent="0.25">
      <c r="A481" t="s">
        <v>1194</v>
      </c>
      <c r="B481">
        <v>11</v>
      </c>
      <c r="C481">
        <v>9.8000000000000007</v>
      </c>
      <c r="D481">
        <v>3.18</v>
      </c>
      <c r="F481">
        <v>67</v>
      </c>
      <c r="G481">
        <v>3800</v>
      </c>
      <c r="H481">
        <v>1.03</v>
      </c>
      <c r="I481">
        <v>28.68</v>
      </c>
      <c r="J481" t="s">
        <v>624</v>
      </c>
      <c r="K481" t="s">
        <v>748</v>
      </c>
      <c r="L481" t="s">
        <v>78</v>
      </c>
      <c r="M481" t="s">
        <v>78</v>
      </c>
      <c r="N481"/>
      <c r="O481"/>
      <c r="P481"/>
      <c r="Q481"/>
    </row>
    <row r="482" spans="1:17" s="59" customFormat="1" x14ac:dyDescent="0.25">
      <c r="A482" t="s">
        <v>1195</v>
      </c>
      <c r="B482">
        <v>10.66</v>
      </c>
      <c r="C482">
        <v>9.8000000000000007</v>
      </c>
      <c r="D482">
        <v>3.1</v>
      </c>
      <c r="F482">
        <v>69</v>
      </c>
      <c r="G482">
        <v>3904</v>
      </c>
      <c r="H482">
        <v>1.03</v>
      </c>
      <c r="I482">
        <v>28.64</v>
      </c>
      <c r="J482" t="s">
        <v>624</v>
      </c>
      <c r="K482" t="s">
        <v>748</v>
      </c>
      <c r="L482" t="s">
        <v>78</v>
      </c>
      <c r="M482" t="s">
        <v>78</v>
      </c>
      <c r="N482"/>
      <c r="O482"/>
      <c r="P482"/>
      <c r="Q482"/>
    </row>
    <row r="483" spans="1:17" s="59" customFormat="1" x14ac:dyDescent="0.25">
      <c r="A483" t="s">
        <v>1196</v>
      </c>
      <c r="B483">
        <v>6.51</v>
      </c>
      <c r="C483">
        <v>6</v>
      </c>
      <c r="D483">
        <v>2.4900000000000002</v>
      </c>
      <c r="F483">
        <v>27</v>
      </c>
      <c r="G483">
        <v>850</v>
      </c>
      <c r="H483">
        <v>1.0900000000000001</v>
      </c>
      <c r="I483">
        <v>18.37</v>
      </c>
      <c r="J483" t="s">
        <v>627</v>
      </c>
      <c r="K483" t="s">
        <v>748</v>
      </c>
      <c r="L483" t="s">
        <v>78</v>
      </c>
      <c r="M483" t="s">
        <v>78</v>
      </c>
      <c r="N483"/>
      <c r="O483"/>
      <c r="P483"/>
      <c r="Q483"/>
    </row>
    <row r="484" spans="1:17" s="59" customFormat="1" x14ac:dyDescent="0.25">
      <c r="A484" t="s">
        <v>1455</v>
      </c>
      <c r="B484">
        <v>9.5</v>
      </c>
      <c r="C484">
        <v>8.5</v>
      </c>
      <c r="D484">
        <v>2.86</v>
      </c>
      <c r="F484">
        <v>50</v>
      </c>
      <c r="G484">
        <v>2350</v>
      </c>
      <c r="H484">
        <v>1.05</v>
      </c>
      <c r="I484">
        <v>25.32</v>
      </c>
      <c r="J484" t="s">
        <v>625</v>
      </c>
      <c r="K484" t="s">
        <v>748</v>
      </c>
      <c r="L484" t="s">
        <v>78</v>
      </c>
      <c r="M484" t="s">
        <v>78</v>
      </c>
      <c r="N484"/>
      <c r="O484"/>
      <c r="P484"/>
      <c r="Q484"/>
    </row>
    <row r="485" spans="1:17" s="59" customFormat="1" x14ac:dyDescent="0.25">
      <c r="A485" t="s">
        <v>563</v>
      </c>
      <c r="B485">
        <v>5.5</v>
      </c>
      <c r="C485">
        <v>5.2</v>
      </c>
      <c r="D485">
        <v>1.6</v>
      </c>
      <c r="F485">
        <v>18</v>
      </c>
      <c r="G485">
        <v>580</v>
      </c>
      <c r="H485">
        <v>1</v>
      </c>
      <c r="I485">
        <v>13.37</v>
      </c>
      <c r="J485" t="s">
        <v>626</v>
      </c>
      <c r="K485" t="s">
        <v>748</v>
      </c>
      <c r="L485" t="s">
        <v>78</v>
      </c>
      <c r="M485" t="s">
        <v>78</v>
      </c>
      <c r="N485"/>
      <c r="O485"/>
      <c r="P485"/>
      <c r="Q485"/>
    </row>
    <row r="486" spans="1:17" s="59" customFormat="1" x14ac:dyDescent="0.25">
      <c r="A486" t="s">
        <v>1314</v>
      </c>
      <c r="B486">
        <v>10.11</v>
      </c>
      <c r="C486">
        <v>9.25</v>
      </c>
      <c r="D486">
        <v>3.43</v>
      </c>
      <c r="F486">
        <v>62</v>
      </c>
      <c r="G486">
        <v>3030</v>
      </c>
      <c r="H486">
        <v>1.04</v>
      </c>
      <c r="I486">
        <v>27.65</v>
      </c>
      <c r="J486" t="s">
        <v>624</v>
      </c>
      <c r="K486" t="s">
        <v>748</v>
      </c>
      <c r="L486" t="s">
        <v>78</v>
      </c>
      <c r="M486" t="s">
        <v>78</v>
      </c>
      <c r="N486"/>
      <c r="O486"/>
      <c r="P486"/>
      <c r="Q486"/>
    </row>
    <row r="487" spans="1:17" s="59" customFormat="1" x14ac:dyDescent="0.25">
      <c r="A487" t="s">
        <v>1197</v>
      </c>
      <c r="B487">
        <v>9.14</v>
      </c>
      <c r="C487">
        <v>8.4</v>
      </c>
      <c r="D487">
        <v>3.25</v>
      </c>
      <c r="F487">
        <v>62</v>
      </c>
      <c r="G487">
        <v>2400</v>
      </c>
      <c r="H487">
        <v>1.04</v>
      </c>
      <c r="I487">
        <v>27.03</v>
      </c>
      <c r="J487" t="s">
        <v>625</v>
      </c>
      <c r="K487" t="s">
        <v>748</v>
      </c>
      <c r="L487" t="s">
        <v>78</v>
      </c>
      <c r="M487" t="s">
        <v>78</v>
      </c>
      <c r="N487"/>
      <c r="O487"/>
      <c r="P487"/>
      <c r="Q487"/>
    </row>
    <row r="488" spans="1:17" s="59" customFormat="1" x14ac:dyDescent="0.25">
      <c r="A488" t="s">
        <v>1198</v>
      </c>
      <c r="B488">
        <v>10.08</v>
      </c>
      <c r="C488">
        <v>8.1999999999999993</v>
      </c>
      <c r="D488">
        <v>3.08</v>
      </c>
      <c r="F488">
        <v>69</v>
      </c>
      <c r="G488">
        <v>4500</v>
      </c>
      <c r="H488">
        <v>1.03</v>
      </c>
      <c r="I488">
        <v>23.86</v>
      </c>
      <c r="J488" t="s">
        <v>623</v>
      </c>
      <c r="K488" t="s">
        <v>748</v>
      </c>
      <c r="L488" t="s">
        <v>78</v>
      </c>
      <c r="M488" t="s">
        <v>78</v>
      </c>
      <c r="N488"/>
      <c r="O488"/>
      <c r="P488"/>
      <c r="Q488"/>
    </row>
    <row r="489" spans="1:17" s="59" customFormat="1" x14ac:dyDescent="0.25">
      <c r="A489" t="s">
        <v>1199</v>
      </c>
      <c r="B489">
        <v>10.08</v>
      </c>
      <c r="C489">
        <v>8.1999999999999993</v>
      </c>
      <c r="D489">
        <v>3.08</v>
      </c>
      <c r="F489">
        <v>69</v>
      </c>
      <c r="G489">
        <v>4500</v>
      </c>
      <c r="H489">
        <v>1.03</v>
      </c>
      <c r="I489">
        <v>23.86</v>
      </c>
      <c r="J489" t="s">
        <v>623</v>
      </c>
      <c r="K489" t="s">
        <v>748</v>
      </c>
      <c r="L489" t="s">
        <v>78</v>
      </c>
      <c r="M489" t="s">
        <v>78</v>
      </c>
      <c r="N489"/>
      <c r="O489"/>
      <c r="P489"/>
      <c r="Q489"/>
    </row>
    <row r="490" spans="1:17" s="59" customFormat="1" x14ac:dyDescent="0.25">
      <c r="A490" t="s">
        <v>1404</v>
      </c>
      <c r="B490">
        <v>10.94</v>
      </c>
      <c r="C490">
        <v>8.6</v>
      </c>
      <c r="D490">
        <v>3.28</v>
      </c>
      <c r="F490">
        <v>76</v>
      </c>
      <c r="G490">
        <v>5500</v>
      </c>
      <c r="H490">
        <v>1.03</v>
      </c>
      <c r="I490">
        <v>24.93</v>
      </c>
      <c r="J490" t="s">
        <v>623</v>
      </c>
      <c r="K490" t="s">
        <v>748</v>
      </c>
      <c r="L490">
        <v>0</v>
      </c>
      <c r="M490">
        <v>0</v>
      </c>
      <c r="N490"/>
      <c r="O490"/>
      <c r="P490"/>
      <c r="Q490"/>
    </row>
    <row r="491" spans="1:17" s="59" customFormat="1" x14ac:dyDescent="0.25">
      <c r="A491" t="s">
        <v>1200</v>
      </c>
      <c r="B491">
        <v>10.94</v>
      </c>
      <c r="C491">
        <v>8.6</v>
      </c>
      <c r="D491">
        <v>3.28</v>
      </c>
      <c r="F491">
        <v>75.599999999999994</v>
      </c>
      <c r="G491">
        <v>5500</v>
      </c>
      <c r="H491">
        <v>1</v>
      </c>
      <c r="I491">
        <v>24.14</v>
      </c>
      <c r="J491" t="s">
        <v>623</v>
      </c>
      <c r="K491" t="s">
        <v>748</v>
      </c>
      <c r="L491">
        <v>0</v>
      </c>
      <c r="M491">
        <v>0</v>
      </c>
      <c r="N491"/>
      <c r="O491"/>
      <c r="P491"/>
      <c r="Q491"/>
    </row>
    <row r="492" spans="1:17" s="59" customFormat="1" x14ac:dyDescent="0.25">
      <c r="A492" t="s">
        <v>1201</v>
      </c>
      <c r="B492">
        <v>11.97</v>
      </c>
      <c r="C492">
        <v>9.1999999999999993</v>
      </c>
      <c r="D492">
        <v>3.54</v>
      </c>
      <c r="F492">
        <v>87</v>
      </c>
      <c r="G492">
        <v>6500</v>
      </c>
      <c r="H492">
        <v>1.05</v>
      </c>
      <c r="I492">
        <v>27.75</v>
      </c>
      <c r="J492" t="s">
        <v>624</v>
      </c>
      <c r="K492" t="s">
        <v>748</v>
      </c>
      <c r="L492" t="s">
        <v>78</v>
      </c>
      <c r="M492" t="s">
        <v>78</v>
      </c>
      <c r="N492"/>
      <c r="O492"/>
      <c r="P492"/>
      <c r="Q492"/>
    </row>
    <row r="493" spans="1:17" s="59" customFormat="1" x14ac:dyDescent="0.25">
      <c r="A493" t="s">
        <v>1202</v>
      </c>
      <c r="B493">
        <v>11.97</v>
      </c>
      <c r="C493">
        <v>9.1999999999999993</v>
      </c>
      <c r="D493">
        <v>3.54</v>
      </c>
      <c r="F493">
        <v>87</v>
      </c>
      <c r="G493">
        <v>6400</v>
      </c>
      <c r="H493">
        <v>1.04</v>
      </c>
      <c r="I493">
        <v>27.62</v>
      </c>
      <c r="J493" t="s">
        <v>624</v>
      </c>
      <c r="K493" t="s">
        <v>748</v>
      </c>
      <c r="L493" t="s">
        <v>78</v>
      </c>
      <c r="M493" t="s">
        <v>78</v>
      </c>
      <c r="N493"/>
      <c r="O493"/>
      <c r="P493"/>
      <c r="Q493"/>
    </row>
    <row r="494" spans="1:17" s="59" customFormat="1" x14ac:dyDescent="0.25">
      <c r="A494" t="s">
        <v>64</v>
      </c>
      <c r="B494">
        <v>12.5</v>
      </c>
      <c r="C494">
        <v>11.2</v>
      </c>
      <c r="D494">
        <v>3.86</v>
      </c>
      <c r="F494">
        <v>107</v>
      </c>
      <c r="G494">
        <v>7800</v>
      </c>
      <c r="H494">
        <v>1.02</v>
      </c>
      <c r="I494">
        <v>32.340000000000003</v>
      </c>
      <c r="J494" t="s">
        <v>628</v>
      </c>
      <c r="K494" t="s">
        <v>748</v>
      </c>
      <c r="L494" t="s">
        <v>78</v>
      </c>
      <c r="M494" t="s">
        <v>78</v>
      </c>
      <c r="N494"/>
      <c r="O494"/>
      <c r="P494"/>
      <c r="Q494"/>
    </row>
    <row r="495" spans="1:17" s="59" customFormat="1" x14ac:dyDescent="0.25">
      <c r="A495" t="s">
        <v>1203</v>
      </c>
      <c r="B495">
        <v>12.5</v>
      </c>
      <c r="C495">
        <v>11.2</v>
      </c>
      <c r="D495">
        <v>3.86</v>
      </c>
      <c r="F495">
        <v>109.21</v>
      </c>
      <c r="G495">
        <v>7500</v>
      </c>
      <c r="H495">
        <v>1.07</v>
      </c>
      <c r="I495">
        <v>34.700000000000003</v>
      </c>
      <c r="J495" t="s">
        <v>628</v>
      </c>
      <c r="K495" t="s">
        <v>748</v>
      </c>
      <c r="L495" t="s">
        <v>78</v>
      </c>
      <c r="M495" t="s">
        <v>78</v>
      </c>
      <c r="N495"/>
      <c r="O495"/>
      <c r="P495"/>
      <c r="Q495"/>
    </row>
    <row r="496" spans="1:17" s="59" customFormat="1" x14ac:dyDescent="0.25">
      <c r="A496" t="s">
        <v>1204</v>
      </c>
      <c r="B496">
        <v>12.5</v>
      </c>
      <c r="C496">
        <v>11.2</v>
      </c>
      <c r="D496">
        <v>3.86</v>
      </c>
      <c r="F496">
        <v>109.21</v>
      </c>
      <c r="G496">
        <v>7500</v>
      </c>
      <c r="H496">
        <v>1.05</v>
      </c>
      <c r="I496">
        <v>34.049999999999997</v>
      </c>
      <c r="J496" t="s">
        <v>628</v>
      </c>
      <c r="K496" t="s">
        <v>748</v>
      </c>
      <c r="L496" t="s">
        <v>78</v>
      </c>
      <c r="M496" t="s">
        <v>78</v>
      </c>
      <c r="N496"/>
      <c r="O496"/>
      <c r="P496"/>
      <c r="Q496"/>
    </row>
    <row r="497" spans="1:17" s="59" customFormat="1" x14ac:dyDescent="0.25">
      <c r="A497" t="s">
        <v>1205</v>
      </c>
      <c r="B497">
        <v>12.5</v>
      </c>
      <c r="C497">
        <v>11.2</v>
      </c>
      <c r="D497">
        <v>3.86</v>
      </c>
      <c r="F497">
        <v>109.21</v>
      </c>
      <c r="G497">
        <v>8500</v>
      </c>
      <c r="H497">
        <v>1.05</v>
      </c>
      <c r="I497">
        <v>32.74</v>
      </c>
      <c r="J497" t="s">
        <v>628</v>
      </c>
      <c r="K497" t="s">
        <v>748</v>
      </c>
      <c r="L497" t="s">
        <v>78</v>
      </c>
      <c r="M497" t="s">
        <v>78</v>
      </c>
      <c r="N497"/>
      <c r="O497"/>
      <c r="P497"/>
      <c r="Q497"/>
    </row>
    <row r="498" spans="1:17" s="59" customFormat="1" x14ac:dyDescent="0.25">
      <c r="A498" t="s">
        <v>564</v>
      </c>
      <c r="B498">
        <v>5.5</v>
      </c>
      <c r="C498">
        <v>5.05</v>
      </c>
      <c r="D498">
        <v>2.4</v>
      </c>
      <c r="F498">
        <v>19</v>
      </c>
      <c r="G498">
        <v>590</v>
      </c>
      <c r="H498">
        <v>1.05</v>
      </c>
      <c r="I498">
        <v>14.45</v>
      </c>
      <c r="J498" t="s">
        <v>626</v>
      </c>
      <c r="K498" t="s">
        <v>748</v>
      </c>
      <c r="L498" t="s">
        <v>78</v>
      </c>
      <c r="M498" t="s">
        <v>78</v>
      </c>
      <c r="N498"/>
      <c r="O498"/>
      <c r="P498"/>
      <c r="Q498"/>
    </row>
    <row r="499" spans="1:17" s="59" customFormat="1" x14ac:dyDescent="0.25">
      <c r="A499" t="s">
        <v>1206</v>
      </c>
      <c r="B499">
        <v>6.25</v>
      </c>
      <c r="C499">
        <v>6</v>
      </c>
      <c r="D499">
        <v>2.48</v>
      </c>
      <c r="F499">
        <v>25.2</v>
      </c>
      <c r="G499">
        <v>1245</v>
      </c>
      <c r="H499">
        <v>1</v>
      </c>
      <c r="I499">
        <v>14.53</v>
      </c>
      <c r="J499" t="s">
        <v>626</v>
      </c>
      <c r="K499" t="s">
        <v>748</v>
      </c>
      <c r="L499" t="s">
        <v>78</v>
      </c>
      <c r="M499" t="s">
        <v>78</v>
      </c>
      <c r="N499"/>
      <c r="O499"/>
      <c r="P499"/>
      <c r="Q499"/>
    </row>
    <row r="500" spans="1:17" s="59" customFormat="1" x14ac:dyDescent="0.25">
      <c r="A500" t="s">
        <v>1207</v>
      </c>
      <c r="B500">
        <v>6.2</v>
      </c>
      <c r="C500">
        <v>6</v>
      </c>
      <c r="D500">
        <v>2.48</v>
      </c>
      <c r="F500">
        <v>29</v>
      </c>
      <c r="G500">
        <v>1100</v>
      </c>
      <c r="H500">
        <v>1</v>
      </c>
      <c r="I500">
        <v>16.09</v>
      </c>
      <c r="J500" t="s">
        <v>626</v>
      </c>
      <c r="K500" t="s">
        <v>748</v>
      </c>
      <c r="L500" t="s">
        <v>78</v>
      </c>
      <c r="M500" t="s">
        <v>78</v>
      </c>
      <c r="N500"/>
      <c r="O500"/>
      <c r="P500"/>
      <c r="Q500"/>
    </row>
    <row r="501" spans="1:17" s="59" customFormat="1" x14ac:dyDescent="0.25">
      <c r="A501" t="s">
        <v>1208</v>
      </c>
      <c r="B501">
        <v>6.2</v>
      </c>
      <c r="C501">
        <v>6</v>
      </c>
      <c r="D501">
        <v>2.48</v>
      </c>
      <c r="F501">
        <v>26.97</v>
      </c>
      <c r="G501">
        <v>1200</v>
      </c>
      <c r="H501">
        <v>1.05</v>
      </c>
      <c r="I501">
        <v>15.91</v>
      </c>
      <c r="J501" t="s">
        <v>626</v>
      </c>
      <c r="K501" t="s">
        <v>748</v>
      </c>
      <c r="L501" t="s">
        <v>78</v>
      </c>
      <c r="M501" t="s">
        <v>78</v>
      </c>
      <c r="N501"/>
      <c r="O501"/>
      <c r="P501"/>
      <c r="Q501"/>
    </row>
    <row r="502" spans="1:17" s="59" customFormat="1" x14ac:dyDescent="0.25">
      <c r="A502" t="s">
        <v>1209</v>
      </c>
      <c r="B502">
        <v>6.6</v>
      </c>
      <c r="C502">
        <v>5.5</v>
      </c>
      <c r="D502">
        <v>2.4900000000000002</v>
      </c>
      <c r="F502">
        <v>25.73</v>
      </c>
      <c r="G502">
        <v>1000</v>
      </c>
      <c r="H502">
        <v>1</v>
      </c>
      <c r="I502">
        <v>15.19</v>
      </c>
      <c r="J502" t="s">
        <v>626</v>
      </c>
      <c r="K502" t="s">
        <v>748</v>
      </c>
      <c r="L502" t="s">
        <v>78</v>
      </c>
      <c r="M502" t="s">
        <v>78</v>
      </c>
      <c r="N502"/>
      <c r="O502"/>
      <c r="P502"/>
      <c r="Q502"/>
    </row>
    <row r="503" spans="1:17" s="59" customFormat="1" x14ac:dyDescent="0.25">
      <c r="A503" t="s">
        <v>1210</v>
      </c>
      <c r="B503">
        <v>6.6</v>
      </c>
      <c r="C503">
        <v>5.5</v>
      </c>
      <c r="D503">
        <v>2.4900000000000002</v>
      </c>
      <c r="F503">
        <v>25.73</v>
      </c>
      <c r="G503">
        <v>1100</v>
      </c>
      <c r="H503">
        <v>1</v>
      </c>
      <c r="I503">
        <v>14.8</v>
      </c>
      <c r="J503" t="s">
        <v>626</v>
      </c>
      <c r="K503" t="s">
        <v>748</v>
      </c>
      <c r="L503" t="s">
        <v>78</v>
      </c>
      <c r="M503" t="s">
        <v>78</v>
      </c>
      <c r="N503"/>
      <c r="O503"/>
      <c r="P503"/>
      <c r="Q503"/>
    </row>
    <row r="504" spans="1:17" s="59" customFormat="1" x14ac:dyDescent="0.25">
      <c r="A504" t="s">
        <v>1211</v>
      </c>
      <c r="B504">
        <v>6.6</v>
      </c>
      <c r="C504">
        <v>6.2</v>
      </c>
      <c r="D504">
        <v>2.5</v>
      </c>
      <c r="F504">
        <v>31.23</v>
      </c>
      <c r="G504">
        <v>1240</v>
      </c>
      <c r="H504">
        <v>1.02</v>
      </c>
      <c r="I504">
        <v>17.07</v>
      </c>
      <c r="J504" t="s">
        <v>626</v>
      </c>
      <c r="K504" t="s">
        <v>748</v>
      </c>
      <c r="L504" t="s">
        <v>78</v>
      </c>
      <c r="M504" t="s">
        <v>78</v>
      </c>
      <c r="N504"/>
      <c r="O504"/>
      <c r="P504"/>
      <c r="Q504"/>
    </row>
    <row r="505" spans="1:17" s="59" customFormat="1" x14ac:dyDescent="0.25">
      <c r="A505" t="s">
        <v>1212</v>
      </c>
      <c r="B505">
        <v>6.6</v>
      </c>
      <c r="C505">
        <v>6.2</v>
      </c>
      <c r="D505">
        <v>2.5</v>
      </c>
      <c r="F505">
        <v>31.23</v>
      </c>
      <c r="G505">
        <v>1240</v>
      </c>
      <c r="H505">
        <v>1.03</v>
      </c>
      <c r="I505">
        <v>17.239999999999998</v>
      </c>
      <c r="J505" t="s">
        <v>626</v>
      </c>
      <c r="K505" t="s">
        <v>748</v>
      </c>
      <c r="L505" t="s">
        <v>78</v>
      </c>
      <c r="M505" t="s">
        <v>78</v>
      </c>
      <c r="N505"/>
      <c r="O505"/>
      <c r="P505"/>
      <c r="Q505"/>
    </row>
    <row r="506" spans="1:17" s="59" customFormat="1" x14ac:dyDescent="0.25">
      <c r="A506" t="s">
        <v>369</v>
      </c>
      <c r="B506">
        <v>7.5</v>
      </c>
      <c r="C506">
        <v>6.3</v>
      </c>
      <c r="D506">
        <v>2.5</v>
      </c>
      <c r="F506">
        <v>33</v>
      </c>
      <c r="G506">
        <v>1500</v>
      </c>
      <c r="H506">
        <v>1</v>
      </c>
      <c r="I506">
        <v>17.12</v>
      </c>
      <c r="J506" t="s">
        <v>626</v>
      </c>
      <c r="K506" t="s">
        <v>748</v>
      </c>
      <c r="L506" t="s">
        <v>78</v>
      </c>
      <c r="M506" t="s">
        <v>78</v>
      </c>
      <c r="N506"/>
      <c r="O506"/>
      <c r="P506"/>
      <c r="Q506"/>
    </row>
    <row r="507" spans="1:17" s="59" customFormat="1" x14ac:dyDescent="0.25">
      <c r="A507" t="s">
        <v>1213</v>
      </c>
      <c r="B507">
        <v>7.5</v>
      </c>
      <c r="C507">
        <v>6.3</v>
      </c>
      <c r="D507">
        <v>2.4900000000000002</v>
      </c>
      <c r="F507">
        <v>32.44</v>
      </c>
      <c r="G507">
        <v>1500</v>
      </c>
      <c r="H507">
        <v>1</v>
      </c>
      <c r="I507">
        <v>16.97</v>
      </c>
      <c r="J507" t="s">
        <v>626</v>
      </c>
      <c r="K507" t="s">
        <v>748</v>
      </c>
      <c r="L507" t="s">
        <v>78</v>
      </c>
      <c r="M507" t="s">
        <v>78</v>
      </c>
      <c r="N507"/>
      <c r="O507"/>
      <c r="P507"/>
      <c r="Q507"/>
    </row>
    <row r="508" spans="1:17" s="59" customFormat="1" x14ac:dyDescent="0.25">
      <c r="A508" t="s">
        <v>1214</v>
      </c>
      <c r="B508">
        <v>7.5</v>
      </c>
      <c r="C508">
        <v>6.3</v>
      </c>
      <c r="D508">
        <v>2.4900000000000002</v>
      </c>
      <c r="F508">
        <v>32.44</v>
      </c>
      <c r="G508">
        <v>1500</v>
      </c>
      <c r="H508">
        <v>1</v>
      </c>
      <c r="I508">
        <v>16.97</v>
      </c>
      <c r="J508" t="s">
        <v>626</v>
      </c>
      <c r="K508" t="s">
        <v>748</v>
      </c>
      <c r="L508" t="s">
        <v>78</v>
      </c>
      <c r="M508" t="s">
        <v>78</v>
      </c>
      <c r="N508"/>
      <c r="O508"/>
      <c r="P508"/>
      <c r="Q508"/>
    </row>
    <row r="509" spans="1:17" s="59" customFormat="1" x14ac:dyDescent="0.25">
      <c r="A509" t="s">
        <v>1215</v>
      </c>
      <c r="B509">
        <v>7.5</v>
      </c>
      <c r="C509">
        <v>6.5</v>
      </c>
      <c r="D509">
        <v>2.8</v>
      </c>
      <c r="F509">
        <v>35</v>
      </c>
      <c r="G509">
        <v>1800</v>
      </c>
      <c r="H509">
        <v>1</v>
      </c>
      <c r="I509">
        <v>17.190000000000001</v>
      </c>
      <c r="J509" t="s">
        <v>626</v>
      </c>
      <c r="K509" t="s">
        <v>748</v>
      </c>
      <c r="L509" t="s">
        <v>78</v>
      </c>
      <c r="M509" t="s">
        <v>78</v>
      </c>
      <c r="N509"/>
      <c r="O509"/>
      <c r="P509"/>
      <c r="Q509"/>
    </row>
    <row r="510" spans="1:17" s="59" customFormat="1" x14ac:dyDescent="0.25">
      <c r="A510" t="s">
        <v>1216</v>
      </c>
      <c r="B510">
        <v>7.5</v>
      </c>
      <c r="C510">
        <v>6.5</v>
      </c>
      <c r="D510">
        <v>2.8</v>
      </c>
      <c r="F510">
        <v>36.24</v>
      </c>
      <c r="G510">
        <v>1800</v>
      </c>
      <c r="H510">
        <v>1</v>
      </c>
      <c r="I510">
        <v>17.489999999999998</v>
      </c>
      <c r="J510" t="s">
        <v>626</v>
      </c>
      <c r="K510" t="s">
        <v>748</v>
      </c>
      <c r="L510" t="s">
        <v>78</v>
      </c>
      <c r="M510" t="s">
        <v>78</v>
      </c>
      <c r="N510"/>
      <c r="O510"/>
      <c r="P510"/>
      <c r="Q510"/>
    </row>
    <row r="511" spans="1:17" s="59" customFormat="1" x14ac:dyDescent="0.25">
      <c r="A511" t="s">
        <v>1217</v>
      </c>
      <c r="B511">
        <v>7.5</v>
      </c>
      <c r="C511">
        <v>6.5</v>
      </c>
      <c r="D511">
        <v>2.8</v>
      </c>
      <c r="F511">
        <v>36.24</v>
      </c>
      <c r="G511">
        <v>1800</v>
      </c>
      <c r="H511">
        <v>1</v>
      </c>
      <c r="I511">
        <v>17.489999999999998</v>
      </c>
      <c r="J511" t="s">
        <v>626</v>
      </c>
      <c r="K511" t="s">
        <v>748</v>
      </c>
      <c r="L511" t="s">
        <v>78</v>
      </c>
      <c r="M511" t="s">
        <v>78</v>
      </c>
      <c r="N511"/>
      <c r="O511"/>
      <c r="P511"/>
      <c r="Q511"/>
    </row>
    <row r="512" spans="1:17" s="59" customFormat="1" x14ac:dyDescent="0.25">
      <c r="A512" t="s">
        <v>1218</v>
      </c>
      <c r="B512">
        <v>7.5</v>
      </c>
      <c r="C512">
        <v>6.5</v>
      </c>
      <c r="D512">
        <v>2.75</v>
      </c>
      <c r="F512">
        <v>36.6</v>
      </c>
      <c r="G512">
        <v>2150</v>
      </c>
      <c r="H512">
        <v>1.02</v>
      </c>
      <c r="I512">
        <v>16.98</v>
      </c>
      <c r="J512" t="s">
        <v>626</v>
      </c>
      <c r="K512" t="s">
        <v>748</v>
      </c>
      <c r="L512" t="s">
        <v>78</v>
      </c>
      <c r="M512" t="s">
        <v>78</v>
      </c>
      <c r="N512"/>
      <c r="O512"/>
      <c r="P512"/>
      <c r="Q512"/>
    </row>
    <row r="513" spans="1:17" s="59" customFormat="1" x14ac:dyDescent="0.25">
      <c r="A513" t="s">
        <v>65</v>
      </c>
      <c r="B513">
        <v>7.6</v>
      </c>
      <c r="C513">
        <v>7</v>
      </c>
      <c r="D513">
        <v>2.8</v>
      </c>
      <c r="F513">
        <v>37.81</v>
      </c>
      <c r="G513">
        <v>1850</v>
      </c>
      <c r="H513">
        <v>0.98</v>
      </c>
      <c r="I513">
        <v>18.12</v>
      </c>
      <c r="J513" t="s">
        <v>627</v>
      </c>
      <c r="K513" t="s">
        <v>748</v>
      </c>
      <c r="L513">
        <v>0</v>
      </c>
      <c r="M513">
        <v>0</v>
      </c>
      <c r="N513"/>
      <c r="O513"/>
      <c r="P513"/>
      <c r="Q513"/>
    </row>
    <row r="514" spans="1:17" s="59" customFormat="1" x14ac:dyDescent="0.25">
      <c r="A514" t="s">
        <v>1219</v>
      </c>
      <c r="B514">
        <v>7.6</v>
      </c>
      <c r="C514">
        <v>7</v>
      </c>
      <c r="D514">
        <v>2.8</v>
      </c>
      <c r="F514">
        <v>37.81</v>
      </c>
      <c r="G514">
        <v>1850</v>
      </c>
      <c r="H514">
        <v>1</v>
      </c>
      <c r="I514">
        <v>18.489999999999998</v>
      </c>
      <c r="J514" t="s">
        <v>627</v>
      </c>
      <c r="K514" t="s">
        <v>748</v>
      </c>
      <c r="L514" t="s">
        <v>78</v>
      </c>
      <c r="M514" t="s">
        <v>78</v>
      </c>
      <c r="N514"/>
      <c r="O514"/>
      <c r="P514"/>
      <c r="Q514"/>
    </row>
    <row r="515" spans="1:17" s="59" customFormat="1" x14ac:dyDescent="0.25">
      <c r="A515" t="s">
        <v>1220</v>
      </c>
      <c r="B515">
        <v>7.49</v>
      </c>
      <c r="C515">
        <v>7.35</v>
      </c>
      <c r="D515">
        <v>2.76</v>
      </c>
      <c r="F515">
        <v>41</v>
      </c>
      <c r="G515">
        <v>2300</v>
      </c>
      <c r="H515">
        <v>1.07</v>
      </c>
      <c r="I515">
        <v>19.79</v>
      </c>
      <c r="J515" t="s">
        <v>627</v>
      </c>
      <c r="K515" t="s">
        <v>748</v>
      </c>
      <c r="L515" t="s">
        <v>78</v>
      </c>
      <c r="M515" t="s">
        <v>78</v>
      </c>
      <c r="N515"/>
      <c r="O515"/>
      <c r="P515"/>
      <c r="Q515"/>
    </row>
    <row r="516" spans="1:17" s="59" customFormat="1" x14ac:dyDescent="0.25">
      <c r="A516" t="s">
        <v>1221</v>
      </c>
      <c r="B516">
        <v>7.49</v>
      </c>
      <c r="C516">
        <v>7.35</v>
      </c>
      <c r="D516">
        <v>2.76</v>
      </c>
      <c r="F516">
        <v>41</v>
      </c>
      <c r="G516">
        <v>2150</v>
      </c>
      <c r="H516">
        <v>1.07</v>
      </c>
      <c r="I516">
        <v>20.190000000000001</v>
      </c>
      <c r="J516" t="s">
        <v>627</v>
      </c>
      <c r="K516" t="s">
        <v>748</v>
      </c>
      <c r="L516">
        <v>0</v>
      </c>
      <c r="M516">
        <v>0</v>
      </c>
      <c r="N516"/>
      <c r="O516"/>
      <c r="P516"/>
      <c r="Q516"/>
    </row>
    <row r="517" spans="1:17" s="59" customFormat="1" x14ac:dyDescent="0.25">
      <c r="A517" t="s">
        <v>1222</v>
      </c>
      <c r="B517">
        <v>7.49</v>
      </c>
      <c r="C517">
        <v>7.35</v>
      </c>
      <c r="D517">
        <v>2.76</v>
      </c>
      <c r="F517">
        <v>41</v>
      </c>
      <c r="G517">
        <v>2300</v>
      </c>
      <c r="H517">
        <v>1.07</v>
      </c>
      <c r="I517">
        <v>19.79</v>
      </c>
      <c r="J517" t="s">
        <v>627</v>
      </c>
      <c r="K517" t="s">
        <v>748</v>
      </c>
      <c r="L517" t="s">
        <v>78</v>
      </c>
      <c r="M517" t="s">
        <v>78</v>
      </c>
      <c r="N517"/>
      <c r="O517"/>
      <c r="P517"/>
      <c r="Q517"/>
    </row>
    <row r="518" spans="1:17" s="59" customFormat="1" x14ac:dyDescent="0.25">
      <c r="A518" t="s">
        <v>1223</v>
      </c>
      <c r="B518">
        <v>7.49</v>
      </c>
      <c r="C518">
        <v>7.35</v>
      </c>
      <c r="D518">
        <v>2.75</v>
      </c>
      <c r="F518">
        <v>39.35</v>
      </c>
      <c r="G518">
        <v>2200</v>
      </c>
      <c r="H518">
        <v>1.07</v>
      </c>
      <c r="I518">
        <v>19.64</v>
      </c>
      <c r="J518" t="s">
        <v>627</v>
      </c>
      <c r="K518" t="s">
        <v>748</v>
      </c>
      <c r="L518" t="s">
        <v>78</v>
      </c>
      <c r="M518" t="s">
        <v>78</v>
      </c>
      <c r="N518"/>
      <c r="O518"/>
      <c r="P518"/>
      <c r="Q518"/>
    </row>
    <row r="519" spans="1:17" s="59" customFormat="1" x14ac:dyDescent="0.25">
      <c r="A519" t="s">
        <v>1224</v>
      </c>
      <c r="B519">
        <v>7.93</v>
      </c>
      <c r="C519">
        <v>7.58</v>
      </c>
      <c r="D519">
        <v>2.86</v>
      </c>
      <c r="F519">
        <v>39.4</v>
      </c>
      <c r="G519">
        <v>2000</v>
      </c>
      <c r="H519">
        <v>1.01</v>
      </c>
      <c r="I519">
        <v>19.79</v>
      </c>
      <c r="J519" t="s">
        <v>627</v>
      </c>
      <c r="K519" t="s">
        <v>748</v>
      </c>
      <c r="L519">
        <v>0</v>
      </c>
      <c r="M519">
        <v>0</v>
      </c>
      <c r="N519"/>
      <c r="O519"/>
      <c r="P519"/>
      <c r="Q519"/>
    </row>
    <row r="520" spans="1:17" s="59" customFormat="1" x14ac:dyDescent="0.25">
      <c r="A520" t="s">
        <v>1225</v>
      </c>
      <c r="B520">
        <v>7.93</v>
      </c>
      <c r="C520">
        <v>7.58</v>
      </c>
      <c r="D520">
        <v>2.86</v>
      </c>
      <c r="F520">
        <v>39.4</v>
      </c>
      <c r="G520">
        <v>2000</v>
      </c>
      <c r="H520">
        <v>0.98</v>
      </c>
      <c r="I520">
        <v>19.21</v>
      </c>
      <c r="J520" t="s">
        <v>627</v>
      </c>
      <c r="K520" t="s">
        <v>748</v>
      </c>
      <c r="L520" t="s">
        <v>78</v>
      </c>
      <c r="M520" t="s">
        <v>78</v>
      </c>
      <c r="N520"/>
      <c r="O520"/>
      <c r="P520"/>
      <c r="Q520"/>
    </row>
    <row r="521" spans="1:17" s="59" customFormat="1" x14ac:dyDescent="0.25">
      <c r="A521" t="s">
        <v>1226</v>
      </c>
      <c r="B521">
        <v>8.4</v>
      </c>
      <c r="C521">
        <v>6.55</v>
      </c>
      <c r="D521">
        <v>3</v>
      </c>
      <c r="F521">
        <v>40.28</v>
      </c>
      <c r="G521">
        <v>2400</v>
      </c>
      <c r="H521">
        <v>1.01</v>
      </c>
      <c r="I521">
        <v>17.97</v>
      </c>
      <c r="J521" t="s">
        <v>626</v>
      </c>
      <c r="K521" t="s">
        <v>748</v>
      </c>
      <c r="L521" t="s">
        <v>78</v>
      </c>
      <c r="M521" t="s">
        <v>78</v>
      </c>
      <c r="N521"/>
      <c r="O521"/>
      <c r="P521"/>
      <c r="Q521"/>
    </row>
    <row r="522" spans="1:17" s="59" customFormat="1" x14ac:dyDescent="0.25">
      <c r="A522" t="s">
        <v>1227</v>
      </c>
      <c r="B522">
        <v>8.4</v>
      </c>
      <c r="C522">
        <v>6.55</v>
      </c>
      <c r="D522">
        <v>3</v>
      </c>
      <c r="F522">
        <v>40.28</v>
      </c>
      <c r="G522">
        <v>2400</v>
      </c>
      <c r="H522">
        <v>1</v>
      </c>
      <c r="I522">
        <v>17.79</v>
      </c>
      <c r="J522" t="s">
        <v>626</v>
      </c>
      <c r="K522" t="s">
        <v>748</v>
      </c>
      <c r="L522" t="s">
        <v>78</v>
      </c>
      <c r="M522" t="s">
        <v>78</v>
      </c>
      <c r="N522"/>
      <c r="O522"/>
      <c r="P522"/>
      <c r="Q522"/>
    </row>
    <row r="523" spans="1:17" s="59" customFormat="1" x14ac:dyDescent="0.25">
      <c r="A523" t="s">
        <v>66</v>
      </c>
      <c r="B523">
        <v>8.6</v>
      </c>
      <c r="C523">
        <v>8.3000000000000007</v>
      </c>
      <c r="D523">
        <v>3</v>
      </c>
      <c r="F523">
        <v>53</v>
      </c>
      <c r="G523">
        <v>2800</v>
      </c>
      <c r="H523">
        <v>1.03</v>
      </c>
      <c r="I523">
        <v>23.02</v>
      </c>
      <c r="J523" t="s">
        <v>623</v>
      </c>
      <c r="K523" t="s">
        <v>748</v>
      </c>
      <c r="L523" t="s">
        <v>78</v>
      </c>
      <c r="M523" t="s">
        <v>78</v>
      </c>
      <c r="N523"/>
      <c r="O523"/>
      <c r="P523"/>
      <c r="Q523"/>
    </row>
    <row r="524" spans="1:17" s="59" customFormat="1" x14ac:dyDescent="0.25">
      <c r="A524" t="s">
        <v>370</v>
      </c>
      <c r="B524">
        <v>8.6</v>
      </c>
      <c r="C524">
        <v>7.4</v>
      </c>
      <c r="D524">
        <v>3</v>
      </c>
      <c r="F524">
        <v>44</v>
      </c>
      <c r="G524">
        <v>2700</v>
      </c>
      <c r="H524">
        <v>1.05</v>
      </c>
      <c r="I524">
        <v>20.190000000000001</v>
      </c>
      <c r="J524" t="s">
        <v>627</v>
      </c>
      <c r="K524" t="s">
        <v>748</v>
      </c>
      <c r="L524" t="s">
        <v>78</v>
      </c>
      <c r="M524" t="s">
        <v>78</v>
      </c>
      <c r="N524"/>
      <c r="O524"/>
      <c r="P524"/>
      <c r="Q524"/>
    </row>
    <row r="525" spans="1:17" s="59" customFormat="1" x14ac:dyDescent="0.25">
      <c r="A525" t="s">
        <v>495</v>
      </c>
      <c r="B525">
        <v>8.77</v>
      </c>
      <c r="C525">
        <v>7.77</v>
      </c>
      <c r="D525">
        <v>2.99</v>
      </c>
      <c r="F525">
        <v>41</v>
      </c>
      <c r="G525">
        <v>2800</v>
      </c>
      <c r="H525">
        <v>1</v>
      </c>
      <c r="I525">
        <v>19</v>
      </c>
      <c r="J525" t="s">
        <v>627</v>
      </c>
      <c r="K525" t="s">
        <v>748</v>
      </c>
      <c r="L525" t="s">
        <v>78</v>
      </c>
      <c r="M525" t="s">
        <v>78</v>
      </c>
      <c r="N525"/>
      <c r="O525"/>
      <c r="P525"/>
      <c r="Q525"/>
    </row>
    <row r="526" spans="1:17" s="59" customFormat="1" x14ac:dyDescent="0.25">
      <c r="A526" t="s">
        <v>67</v>
      </c>
      <c r="B526">
        <v>8.75</v>
      </c>
      <c r="C526">
        <v>8</v>
      </c>
      <c r="D526">
        <v>3.02</v>
      </c>
      <c r="F526">
        <v>46</v>
      </c>
      <c r="G526">
        <v>3030</v>
      </c>
      <c r="H526">
        <v>1.01</v>
      </c>
      <c r="I526">
        <v>20.190000000000001</v>
      </c>
      <c r="J526" t="s">
        <v>627</v>
      </c>
      <c r="K526" t="s">
        <v>748</v>
      </c>
      <c r="L526" t="s">
        <v>78</v>
      </c>
      <c r="M526" t="s">
        <v>78</v>
      </c>
      <c r="N526"/>
      <c r="O526"/>
      <c r="P526"/>
      <c r="Q526"/>
    </row>
    <row r="527" spans="1:17" s="59" customFormat="1" x14ac:dyDescent="0.25">
      <c r="A527" t="s">
        <v>1228</v>
      </c>
      <c r="B527">
        <v>8.75</v>
      </c>
      <c r="C527">
        <v>8</v>
      </c>
      <c r="D527">
        <v>3.02</v>
      </c>
      <c r="F527">
        <v>46</v>
      </c>
      <c r="G527">
        <v>3200</v>
      </c>
      <c r="H527">
        <v>1</v>
      </c>
      <c r="I527">
        <v>19.670000000000002</v>
      </c>
      <c r="J527" t="s">
        <v>627</v>
      </c>
      <c r="K527" t="s">
        <v>748</v>
      </c>
      <c r="L527">
        <v>0</v>
      </c>
      <c r="M527">
        <v>0</v>
      </c>
      <c r="N527"/>
      <c r="O527"/>
      <c r="P527"/>
      <c r="Q527"/>
    </row>
    <row r="528" spans="1:17" s="59" customFormat="1" x14ac:dyDescent="0.25">
      <c r="A528" t="s">
        <v>1229</v>
      </c>
      <c r="B528">
        <v>8.77</v>
      </c>
      <c r="C528">
        <v>7.32</v>
      </c>
      <c r="D528">
        <v>2.87</v>
      </c>
      <c r="F528">
        <v>50</v>
      </c>
      <c r="G528">
        <v>3450</v>
      </c>
      <c r="H528">
        <v>1</v>
      </c>
      <c r="I528">
        <v>19.02</v>
      </c>
      <c r="J528" t="s">
        <v>627</v>
      </c>
      <c r="K528" t="s">
        <v>748</v>
      </c>
      <c r="L528">
        <v>0</v>
      </c>
      <c r="M528">
        <v>0</v>
      </c>
      <c r="N528"/>
      <c r="O528"/>
      <c r="P528"/>
      <c r="Q528"/>
    </row>
    <row r="529" spans="1:17" s="59" customFormat="1" x14ac:dyDescent="0.25">
      <c r="A529" t="s">
        <v>1230</v>
      </c>
      <c r="B529">
        <v>9.3000000000000007</v>
      </c>
      <c r="C529">
        <v>7.8</v>
      </c>
      <c r="D529">
        <v>3.25</v>
      </c>
      <c r="F529">
        <v>48</v>
      </c>
      <c r="G529">
        <v>3200</v>
      </c>
      <c r="H529">
        <v>1.01</v>
      </c>
      <c r="I529">
        <v>20.47</v>
      </c>
      <c r="J529" t="s">
        <v>627</v>
      </c>
      <c r="K529" t="s">
        <v>748</v>
      </c>
      <c r="L529" t="s">
        <v>78</v>
      </c>
      <c r="M529" t="s">
        <v>78</v>
      </c>
      <c r="N529"/>
      <c r="O529"/>
      <c r="P529"/>
      <c r="Q529"/>
    </row>
    <row r="530" spans="1:17" s="59" customFormat="1" x14ac:dyDescent="0.25">
      <c r="A530" t="s">
        <v>1231</v>
      </c>
      <c r="B530">
        <v>9.3000000000000007</v>
      </c>
      <c r="C530">
        <v>7.8</v>
      </c>
      <c r="D530">
        <v>3.25</v>
      </c>
      <c r="F530">
        <v>51</v>
      </c>
      <c r="G530">
        <v>3200</v>
      </c>
      <c r="H530">
        <v>1</v>
      </c>
      <c r="I530">
        <v>20.89</v>
      </c>
      <c r="J530" t="s">
        <v>627</v>
      </c>
      <c r="K530" t="s">
        <v>748</v>
      </c>
      <c r="L530" t="s">
        <v>78</v>
      </c>
      <c r="M530" t="s">
        <v>78</v>
      </c>
      <c r="N530"/>
      <c r="O530"/>
      <c r="P530"/>
      <c r="Q530"/>
    </row>
    <row r="531" spans="1:17" s="59" customFormat="1" x14ac:dyDescent="0.25">
      <c r="A531" t="s">
        <v>719</v>
      </c>
      <c r="B531">
        <v>9.81</v>
      </c>
      <c r="C531">
        <v>9.3000000000000007</v>
      </c>
      <c r="D531">
        <v>3.23</v>
      </c>
      <c r="F531">
        <v>58</v>
      </c>
      <c r="G531">
        <v>3750</v>
      </c>
      <c r="H531">
        <v>1.1499999999999999</v>
      </c>
      <c r="I531">
        <v>27.64</v>
      </c>
      <c r="J531" t="s">
        <v>624</v>
      </c>
      <c r="K531" t="s">
        <v>748</v>
      </c>
      <c r="L531" t="s">
        <v>78</v>
      </c>
      <c r="M531" t="s">
        <v>78</v>
      </c>
      <c r="N531"/>
      <c r="O531"/>
      <c r="P531"/>
      <c r="Q531"/>
    </row>
    <row r="532" spans="1:17" s="59" customFormat="1" x14ac:dyDescent="0.25">
      <c r="A532" t="s">
        <v>1232</v>
      </c>
      <c r="B532">
        <v>8.9499999999999993</v>
      </c>
      <c r="C532">
        <v>7.75</v>
      </c>
      <c r="D532">
        <v>2.85</v>
      </c>
      <c r="F532">
        <v>49.59</v>
      </c>
      <c r="G532">
        <v>3450</v>
      </c>
      <c r="H532">
        <v>1</v>
      </c>
      <c r="I532">
        <v>19.75</v>
      </c>
      <c r="J532" t="s">
        <v>627</v>
      </c>
      <c r="K532" t="s">
        <v>748</v>
      </c>
      <c r="L532" t="s">
        <v>78</v>
      </c>
      <c r="M532" t="s">
        <v>78</v>
      </c>
      <c r="N532"/>
      <c r="O532"/>
      <c r="P532"/>
      <c r="Q532"/>
    </row>
    <row r="533" spans="1:17" s="59" customFormat="1" x14ac:dyDescent="0.25">
      <c r="A533" t="s">
        <v>1405</v>
      </c>
      <c r="B533">
        <v>8.98</v>
      </c>
      <c r="C533">
        <v>8.86</v>
      </c>
      <c r="D533">
        <v>2.98</v>
      </c>
      <c r="F533">
        <v>56</v>
      </c>
      <c r="G533">
        <v>3100</v>
      </c>
      <c r="H533">
        <v>1.05</v>
      </c>
      <c r="I533">
        <v>24.8</v>
      </c>
      <c r="J533" t="s">
        <v>623</v>
      </c>
      <c r="K533" t="s">
        <v>748</v>
      </c>
      <c r="L533" t="s">
        <v>78</v>
      </c>
      <c r="M533" t="s">
        <v>78</v>
      </c>
      <c r="N533"/>
      <c r="O533"/>
      <c r="P533"/>
      <c r="Q533"/>
    </row>
    <row r="534" spans="1:17" s="59" customFormat="1" x14ac:dyDescent="0.25">
      <c r="A534" t="s">
        <v>1287</v>
      </c>
      <c r="B534">
        <v>8.98</v>
      </c>
      <c r="C534">
        <v>8.86</v>
      </c>
      <c r="D534">
        <v>2.98</v>
      </c>
      <c r="F534">
        <v>56</v>
      </c>
      <c r="G534">
        <v>3100</v>
      </c>
      <c r="H534">
        <v>1.07</v>
      </c>
      <c r="I534">
        <v>25.27</v>
      </c>
      <c r="J534" t="s">
        <v>625</v>
      </c>
      <c r="K534" t="s">
        <v>748</v>
      </c>
      <c r="L534" t="s">
        <v>78</v>
      </c>
      <c r="M534" t="s">
        <v>78</v>
      </c>
      <c r="N534"/>
      <c r="O534"/>
      <c r="P534"/>
      <c r="Q534"/>
    </row>
    <row r="535" spans="1:17" s="59" customFormat="1" x14ac:dyDescent="0.25">
      <c r="A535" t="s">
        <v>371</v>
      </c>
      <c r="B535">
        <v>9.35</v>
      </c>
      <c r="C535">
        <v>8.1999999999999993</v>
      </c>
      <c r="D535">
        <v>3.25</v>
      </c>
      <c r="F535">
        <v>49</v>
      </c>
      <c r="G535">
        <v>3600</v>
      </c>
      <c r="H535">
        <v>1</v>
      </c>
      <c r="I535">
        <v>20.350000000000001</v>
      </c>
      <c r="J535" t="s">
        <v>627</v>
      </c>
      <c r="K535" t="s">
        <v>748</v>
      </c>
      <c r="L535" t="s">
        <v>78</v>
      </c>
      <c r="M535" t="s">
        <v>78</v>
      </c>
      <c r="N535"/>
      <c r="O535"/>
      <c r="P535"/>
      <c r="Q535"/>
    </row>
    <row r="536" spans="1:17" s="59" customFormat="1" x14ac:dyDescent="0.25">
      <c r="A536" t="s">
        <v>68</v>
      </c>
      <c r="B536">
        <v>9.35</v>
      </c>
      <c r="C536">
        <v>8.1999999999999993</v>
      </c>
      <c r="D536">
        <v>3.25</v>
      </c>
      <c r="F536">
        <v>49</v>
      </c>
      <c r="G536">
        <v>3600</v>
      </c>
      <c r="H536">
        <v>1.02</v>
      </c>
      <c r="I536">
        <v>20.76</v>
      </c>
      <c r="J536" t="s">
        <v>627</v>
      </c>
      <c r="K536" t="s">
        <v>748</v>
      </c>
      <c r="L536" t="s">
        <v>78</v>
      </c>
      <c r="M536" t="s">
        <v>78</v>
      </c>
      <c r="N536"/>
      <c r="O536"/>
      <c r="P536"/>
      <c r="Q536"/>
    </row>
    <row r="537" spans="1:17" s="59" customFormat="1" x14ac:dyDescent="0.25">
      <c r="A537" t="s">
        <v>1233</v>
      </c>
      <c r="B537">
        <v>9.35</v>
      </c>
      <c r="C537">
        <v>8.1999999999999993</v>
      </c>
      <c r="D537">
        <v>3.25</v>
      </c>
      <c r="F537">
        <v>49.32</v>
      </c>
      <c r="G537">
        <v>3600</v>
      </c>
      <c r="H537">
        <v>1</v>
      </c>
      <c r="I537">
        <v>20.420000000000002</v>
      </c>
      <c r="J537" t="s">
        <v>627</v>
      </c>
      <c r="K537" t="s">
        <v>748</v>
      </c>
      <c r="L537" t="s">
        <v>78</v>
      </c>
      <c r="M537" t="s">
        <v>78</v>
      </c>
      <c r="N537"/>
      <c r="O537"/>
      <c r="P537"/>
      <c r="Q537"/>
    </row>
    <row r="538" spans="1:17" s="59" customFormat="1" x14ac:dyDescent="0.25">
      <c r="A538" t="s">
        <v>1234</v>
      </c>
      <c r="B538">
        <v>9.3000000000000007</v>
      </c>
      <c r="C538">
        <v>8.2200000000000006</v>
      </c>
      <c r="D538">
        <v>3.22</v>
      </c>
      <c r="F538">
        <v>50.03</v>
      </c>
      <c r="G538">
        <v>3200</v>
      </c>
      <c r="H538">
        <v>1.01</v>
      </c>
      <c r="I538">
        <v>21.51</v>
      </c>
      <c r="J538" t="s">
        <v>627</v>
      </c>
      <c r="K538" t="s">
        <v>748</v>
      </c>
      <c r="L538" t="s">
        <v>78</v>
      </c>
      <c r="M538" t="s">
        <v>78</v>
      </c>
      <c r="N538"/>
      <c r="O538"/>
      <c r="P538"/>
      <c r="Q538"/>
    </row>
    <row r="539" spans="1:17" s="59" customFormat="1" x14ac:dyDescent="0.25">
      <c r="A539" t="s">
        <v>1235</v>
      </c>
      <c r="B539">
        <v>9.3000000000000007</v>
      </c>
      <c r="C539">
        <v>8.2200000000000006</v>
      </c>
      <c r="D539">
        <v>3.22</v>
      </c>
      <c r="F539">
        <v>50.03</v>
      </c>
      <c r="G539">
        <v>3200</v>
      </c>
      <c r="H539">
        <v>0.99</v>
      </c>
      <c r="I539">
        <v>21.08</v>
      </c>
      <c r="J539" t="s">
        <v>627</v>
      </c>
      <c r="K539" t="s">
        <v>748</v>
      </c>
      <c r="L539" t="s">
        <v>78</v>
      </c>
      <c r="M539" t="s">
        <v>78</v>
      </c>
      <c r="N539"/>
      <c r="O539"/>
      <c r="P539"/>
      <c r="Q539"/>
    </row>
    <row r="540" spans="1:17" s="59" customFormat="1" x14ac:dyDescent="0.25">
      <c r="A540" t="s">
        <v>1236</v>
      </c>
      <c r="B540">
        <v>9.6999999999999993</v>
      </c>
      <c r="C540">
        <v>8.2200000000000006</v>
      </c>
      <c r="D540">
        <v>3.22</v>
      </c>
      <c r="F540">
        <v>51.88</v>
      </c>
      <c r="G540">
        <v>3100</v>
      </c>
      <c r="H540">
        <v>1</v>
      </c>
      <c r="I540">
        <v>22.2</v>
      </c>
      <c r="J540" t="s">
        <v>627</v>
      </c>
      <c r="K540" t="s">
        <v>748</v>
      </c>
      <c r="L540" t="s">
        <v>78</v>
      </c>
      <c r="M540" t="s">
        <v>78</v>
      </c>
      <c r="N540"/>
      <c r="O540"/>
      <c r="P540"/>
      <c r="Q540"/>
    </row>
    <row r="541" spans="1:17" s="59" customFormat="1" x14ac:dyDescent="0.25">
      <c r="A541" t="s">
        <v>351</v>
      </c>
      <c r="B541">
        <v>9.5</v>
      </c>
      <c r="C541">
        <v>8.8000000000000007</v>
      </c>
      <c r="D541">
        <v>3.23</v>
      </c>
      <c r="F541">
        <v>54</v>
      </c>
      <c r="G541">
        <v>3750</v>
      </c>
      <c r="H541">
        <v>1.1499999999999999</v>
      </c>
      <c r="I541">
        <v>25.45</v>
      </c>
      <c r="J541" t="s">
        <v>625</v>
      </c>
      <c r="K541" t="s">
        <v>748</v>
      </c>
      <c r="L541" t="s">
        <v>78</v>
      </c>
      <c r="M541" t="s">
        <v>78</v>
      </c>
      <c r="N541"/>
      <c r="O541"/>
      <c r="P541"/>
      <c r="Q541"/>
    </row>
    <row r="542" spans="1:17" s="59" customFormat="1" x14ac:dyDescent="0.25">
      <c r="A542" t="s">
        <v>1237</v>
      </c>
      <c r="B542">
        <v>9.14</v>
      </c>
      <c r="C542">
        <v>8.3000000000000007</v>
      </c>
      <c r="D542">
        <v>3.23</v>
      </c>
      <c r="F542">
        <v>54</v>
      </c>
      <c r="G542">
        <v>3200</v>
      </c>
      <c r="H542">
        <v>1.04</v>
      </c>
      <c r="I542">
        <v>23.01</v>
      </c>
      <c r="J542" t="s">
        <v>623</v>
      </c>
      <c r="K542" t="s">
        <v>748</v>
      </c>
      <c r="L542" t="s">
        <v>78</v>
      </c>
      <c r="M542" t="s">
        <v>78</v>
      </c>
      <c r="N542"/>
      <c r="O542"/>
      <c r="P542"/>
      <c r="Q542"/>
    </row>
    <row r="543" spans="1:17" s="59" customFormat="1" x14ac:dyDescent="0.25">
      <c r="A543" t="s">
        <v>1238</v>
      </c>
      <c r="B543">
        <v>9.14</v>
      </c>
      <c r="C543">
        <v>8.73</v>
      </c>
      <c r="D543">
        <v>3.23</v>
      </c>
      <c r="F543">
        <v>55.48</v>
      </c>
      <c r="G543">
        <v>3200</v>
      </c>
      <c r="H543">
        <v>1.03</v>
      </c>
      <c r="I543">
        <v>23.81</v>
      </c>
      <c r="J543" t="s">
        <v>623</v>
      </c>
      <c r="K543" t="s">
        <v>748</v>
      </c>
      <c r="L543" t="s">
        <v>78</v>
      </c>
      <c r="M543" t="s">
        <v>78</v>
      </c>
      <c r="N543"/>
      <c r="O543"/>
      <c r="P543"/>
      <c r="Q543"/>
    </row>
    <row r="544" spans="1:17" s="59" customFormat="1" x14ac:dyDescent="0.25">
      <c r="A544" t="s">
        <v>1239</v>
      </c>
      <c r="B544">
        <v>9.14</v>
      </c>
      <c r="C544">
        <v>8.73</v>
      </c>
      <c r="D544">
        <v>3.23</v>
      </c>
      <c r="F544">
        <v>60.26</v>
      </c>
      <c r="G544">
        <v>3200</v>
      </c>
      <c r="H544">
        <v>1.04</v>
      </c>
      <c r="I544">
        <v>25.05</v>
      </c>
      <c r="J544" t="s">
        <v>625</v>
      </c>
      <c r="K544" t="s">
        <v>748</v>
      </c>
      <c r="L544" t="s">
        <v>78</v>
      </c>
      <c r="M544" t="s">
        <v>78</v>
      </c>
      <c r="N544"/>
      <c r="O544"/>
      <c r="P544"/>
      <c r="Q544"/>
    </row>
    <row r="545" spans="1:17" s="59" customFormat="1" x14ac:dyDescent="0.25">
      <c r="A545" t="s">
        <v>1240</v>
      </c>
      <c r="B545">
        <v>9.14</v>
      </c>
      <c r="C545">
        <v>8.73</v>
      </c>
      <c r="D545">
        <v>3.23</v>
      </c>
      <c r="F545">
        <v>60.26</v>
      </c>
      <c r="G545">
        <v>3450</v>
      </c>
      <c r="H545">
        <v>1.03</v>
      </c>
      <c r="I545">
        <v>24.26</v>
      </c>
      <c r="J545" t="s">
        <v>623</v>
      </c>
      <c r="K545" t="s">
        <v>748</v>
      </c>
      <c r="L545" t="s">
        <v>78</v>
      </c>
      <c r="M545" t="s">
        <v>78</v>
      </c>
      <c r="N545"/>
      <c r="O545"/>
      <c r="P545"/>
      <c r="Q545"/>
    </row>
    <row r="546" spans="1:17" s="59" customFormat="1" x14ac:dyDescent="0.25">
      <c r="A546" t="s">
        <v>372</v>
      </c>
      <c r="B546">
        <v>9.6</v>
      </c>
      <c r="C546">
        <v>8.5</v>
      </c>
      <c r="D546">
        <v>3.37</v>
      </c>
      <c r="F546">
        <v>54</v>
      </c>
      <c r="G546">
        <v>3800</v>
      </c>
      <c r="H546">
        <v>1</v>
      </c>
      <c r="I546">
        <v>21.68</v>
      </c>
      <c r="J546" t="s">
        <v>627</v>
      </c>
      <c r="K546" t="s">
        <v>748</v>
      </c>
      <c r="L546" t="s">
        <v>78</v>
      </c>
      <c r="M546" t="s">
        <v>78</v>
      </c>
      <c r="N546"/>
      <c r="O546"/>
      <c r="P546"/>
      <c r="Q546"/>
    </row>
    <row r="547" spans="1:17" s="59" customFormat="1" x14ac:dyDescent="0.25">
      <c r="A547" t="s">
        <v>1241</v>
      </c>
      <c r="B547">
        <v>9.6</v>
      </c>
      <c r="C547">
        <v>8.5</v>
      </c>
      <c r="D547">
        <v>3.37</v>
      </c>
      <c r="F547">
        <v>63.1</v>
      </c>
      <c r="G547">
        <v>3800</v>
      </c>
      <c r="H547">
        <v>1</v>
      </c>
      <c r="I547">
        <v>23.43</v>
      </c>
      <c r="J547" t="s">
        <v>623</v>
      </c>
      <c r="K547" t="s">
        <v>748</v>
      </c>
      <c r="L547" t="s">
        <v>78</v>
      </c>
      <c r="M547" t="s">
        <v>78</v>
      </c>
      <c r="N547"/>
      <c r="O547"/>
      <c r="P547"/>
      <c r="Q547"/>
    </row>
    <row r="548" spans="1:17" s="59" customFormat="1" x14ac:dyDescent="0.25">
      <c r="A548" t="s">
        <v>373</v>
      </c>
      <c r="B548">
        <v>9.68</v>
      </c>
      <c r="C548">
        <v>8.49</v>
      </c>
      <c r="D548">
        <v>3.3</v>
      </c>
      <c r="F548">
        <v>56</v>
      </c>
      <c r="G548">
        <v>4200</v>
      </c>
      <c r="H548">
        <v>1.04</v>
      </c>
      <c r="I548">
        <v>22.3</v>
      </c>
      <c r="J548" t="s">
        <v>627</v>
      </c>
      <c r="K548" t="s">
        <v>748</v>
      </c>
      <c r="L548" t="s">
        <v>78</v>
      </c>
      <c r="M548" t="s">
        <v>78</v>
      </c>
      <c r="N548"/>
      <c r="O548"/>
      <c r="P548"/>
      <c r="Q548"/>
    </row>
    <row r="549" spans="1:17" s="59" customFormat="1" x14ac:dyDescent="0.25">
      <c r="A549" t="s">
        <v>69</v>
      </c>
      <c r="B549">
        <v>9.6999999999999993</v>
      </c>
      <c r="C549">
        <v>8.75</v>
      </c>
      <c r="D549">
        <v>3.37</v>
      </c>
      <c r="F549">
        <v>59.17</v>
      </c>
      <c r="G549">
        <v>4550</v>
      </c>
      <c r="H549">
        <v>1.02</v>
      </c>
      <c r="I549">
        <v>22.35</v>
      </c>
      <c r="J549" t="s">
        <v>623</v>
      </c>
      <c r="K549" t="s">
        <v>748</v>
      </c>
      <c r="L549" t="s">
        <v>78</v>
      </c>
      <c r="M549" t="s">
        <v>78</v>
      </c>
      <c r="N549"/>
      <c r="O549"/>
      <c r="P549"/>
      <c r="Q549"/>
    </row>
    <row r="550" spans="1:17" s="59" customFormat="1" x14ac:dyDescent="0.25">
      <c r="A550" t="s">
        <v>1242</v>
      </c>
      <c r="B550">
        <v>9.6999999999999993</v>
      </c>
      <c r="C550">
        <v>8.75</v>
      </c>
      <c r="D550">
        <v>3.37</v>
      </c>
      <c r="F550">
        <v>59.17</v>
      </c>
      <c r="G550">
        <v>4550</v>
      </c>
      <c r="H550">
        <v>1</v>
      </c>
      <c r="I550">
        <v>21.91</v>
      </c>
      <c r="J550" t="s">
        <v>627</v>
      </c>
      <c r="K550" t="s">
        <v>748</v>
      </c>
      <c r="L550" t="s">
        <v>78</v>
      </c>
      <c r="M550" t="s">
        <v>78</v>
      </c>
      <c r="N550"/>
      <c r="O550"/>
      <c r="P550"/>
      <c r="Q550"/>
    </row>
    <row r="551" spans="1:17" s="59" customFormat="1" x14ac:dyDescent="0.25">
      <c r="A551" t="s">
        <v>1243</v>
      </c>
      <c r="B551">
        <v>9.5</v>
      </c>
      <c r="C551">
        <v>8.07</v>
      </c>
      <c r="D551">
        <v>3.3</v>
      </c>
      <c r="F551">
        <v>57.86</v>
      </c>
      <c r="G551">
        <v>4250</v>
      </c>
      <c r="H551">
        <v>1.02</v>
      </c>
      <c r="I551">
        <v>21.38</v>
      </c>
      <c r="J551" t="s">
        <v>627</v>
      </c>
      <c r="K551" t="s">
        <v>748</v>
      </c>
      <c r="L551" t="s">
        <v>78</v>
      </c>
      <c r="M551" t="s">
        <v>78</v>
      </c>
      <c r="N551"/>
      <c r="O551"/>
      <c r="P551"/>
      <c r="Q551"/>
    </row>
    <row r="552" spans="1:17" s="59" customFormat="1" x14ac:dyDescent="0.25">
      <c r="A552" t="s">
        <v>70</v>
      </c>
      <c r="B552">
        <v>9.5</v>
      </c>
      <c r="C552">
        <v>8.07</v>
      </c>
      <c r="D552">
        <v>3.3</v>
      </c>
      <c r="F552">
        <v>57.86</v>
      </c>
      <c r="G552">
        <v>4250</v>
      </c>
      <c r="H552">
        <v>1.02</v>
      </c>
      <c r="I552">
        <v>21.38</v>
      </c>
      <c r="J552" t="s">
        <v>627</v>
      </c>
      <c r="K552" t="s">
        <v>748</v>
      </c>
      <c r="L552" t="s">
        <v>78</v>
      </c>
      <c r="M552" t="s">
        <v>78</v>
      </c>
      <c r="N552"/>
      <c r="O552"/>
      <c r="P552"/>
      <c r="Q552"/>
    </row>
    <row r="553" spans="1:17" s="59" customFormat="1" x14ac:dyDescent="0.25">
      <c r="A553" t="s">
        <v>1244</v>
      </c>
      <c r="B553">
        <v>9.5</v>
      </c>
      <c r="C553">
        <v>8.07</v>
      </c>
      <c r="D553">
        <v>3.3</v>
      </c>
      <c r="F553">
        <v>57.86</v>
      </c>
      <c r="G553">
        <v>4250</v>
      </c>
      <c r="H553">
        <v>1.02</v>
      </c>
      <c r="I553">
        <v>21.38</v>
      </c>
      <c r="J553" t="s">
        <v>627</v>
      </c>
      <c r="K553" t="s">
        <v>748</v>
      </c>
      <c r="L553" t="s">
        <v>78</v>
      </c>
      <c r="M553" t="s">
        <v>78</v>
      </c>
      <c r="N553"/>
      <c r="O553"/>
      <c r="P553"/>
      <c r="Q553"/>
    </row>
    <row r="554" spans="1:17" s="59" customFormat="1" x14ac:dyDescent="0.25">
      <c r="A554" t="s">
        <v>374</v>
      </c>
      <c r="B554">
        <v>9.8000000000000007</v>
      </c>
      <c r="C554">
        <v>8.68</v>
      </c>
      <c r="D554">
        <v>3.4</v>
      </c>
      <c r="F554">
        <v>65.260000000000005</v>
      </c>
      <c r="G554">
        <v>5000</v>
      </c>
      <c r="H554">
        <v>1.1000000000000001</v>
      </c>
      <c r="I554">
        <v>24.56</v>
      </c>
      <c r="J554" t="s">
        <v>623</v>
      </c>
      <c r="K554" t="s">
        <v>748</v>
      </c>
      <c r="L554" t="s">
        <v>78</v>
      </c>
      <c r="M554" t="s">
        <v>78</v>
      </c>
      <c r="N554"/>
      <c r="O554"/>
      <c r="P554"/>
      <c r="Q554"/>
    </row>
    <row r="555" spans="1:17" s="59" customFormat="1" x14ac:dyDescent="0.25">
      <c r="A555" t="s">
        <v>1312</v>
      </c>
      <c r="B555">
        <v>9.98</v>
      </c>
      <c r="C555">
        <v>8.73</v>
      </c>
      <c r="D555">
        <v>3.37</v>
      </c>
      <c r="F555">
        <v>68</v>
      </c>
      <c r="G555">
        <v>4520</v>
      </c>
      <c r="H555">
        <v>1.17</v>
      </c>
      <c r="I555">
        <v>27.77</v>
      </c>
      <c r="J555" t="s">
        <v>624</v>
      </c>
      <c r="K555" t="s">
        <v>748</v>
      </c>
      <c r="L555" t="s">
        <v>78</v>
      </c>
      <c r="M555" t="s">
        <v>78</v>
      </c>
      <c r="N555"/>
      <c r="O555"/>
      <c r="P555"/>
      <c r="Q555"/>
    </row>
    <row r="556" spans="1:17" s="59" customFormat="1" x14ac:dyDescent="0.25">
      <c r="A556" t="s">
        <v>1245</v>
      </c>
      <c r="B556">
        <v>10.54</v>
      </c>
      <c r="C556">
        <v>8.6999999999999993</v>
      </c>
      <c r="D556">
        <v>3.49</v>
      </c>
      <c r="F556">
        <v>65</v>
      </c>
      <c r="G556">
        <v>4944</v>
      </c>
      <c r="H556">
        <v>1.05</v>
      </c>
      <c r="I556">
        <v>24.12</v>
      </c>
      <c r="J556" t="s">
        <v>623</v>
      </c>
      <c r="K556" t="s">
        <v>748</v>
      </c>
      <c r="L556" t="s">
        <v>78</v>
      </c>
      <c r="M556" t="s">
        <v>78</v>
      </c>
      <c r="N556"/>
      <c r="O556"/>
      <c r="P556"/>
      <c r="Q556"/>
    </row>
    <row r="557" spans="1:17" s="59" customFormat="1" x14ac:dyDescent="0.25">
      <c r="A557" t="s">
        <v>1246</v>
      </c>
      <c r="B557">
        <v>10.55</v>
      </c>
      <c r="C557">
        <v>8.9</v>
      </c>
      <c r="D557">
        <v>3.49</v>
      </c>
      <c r="F557">
        <v>65.709999999999994</v>
      </c>
      <c r="G557">
        <v>4600</v>
      </c>
      <c r="H557">
        <v>1.06</v>
      </c>
      <c r="I557">
        <v>25.37</v>
      </c>
      <c r="J557" t="s">
        <v>625</v>
      </c>
      <c r="K557" t="s">
        <v>748</v>
      </c>
      <c r="L557" t="s">
        <v>78</v>
      </c>
      <c r="M557" t="s">
        <v>78</v>
      </c>
      <c r="N557"/>
      <c r="O557"/>
      <c r="P557"/>
      <c r="Q557"/>
    </row>
    <row r="558" spans="1:17" s="59" customFormat="1" x14ac:dyDescent="0.25">
      <c r="A558" t="s">
        <v>1247</v>
      </c>
      <c r="B558">
        <v>10.55</v>
      </c>
      <c r="C558">
        <v>8.9</v>
      </c>
      <c r="D558">
        <v>3.49</v>
      </c>
      <c r="F558">
        <v>65.709999999999994</v>
      </c>
      <c r="G558">
        <v>4600</v>
      </c>
      <c r="H558">
        <v>1.05</v>
      </c>
      <c r="I558">
        <v>25.13</v>
      </c>
      <c r="J558" t="s">
        <v>625</v>
      </c>
      <c r="K558" t="s">
        <v>748</v>
      </c>
      <c r="L558" t="s">
        <v>78</v>
      </c>
      <c r="M558" t="s">
        <v>78</v>
      </c>
      <c r="N558"/>
      <c r="O558"/>
      <c r="P558"/>
      <c r="Q558"/>
    </row>
    <row r="559" spans="1:17" s="59" customFormat="1" x14ac:dyDescent="0.25">
      <c r="A559" t="s">
        <v>1248</v>
      </c>
      <c r="B559">
        <v>10.55</v>
      </c>
      <c r="C559">
        <v>8.9</v>
      </c>
      <c r="D559">
        <v>3.49</v>
      </c>
      <c r="F559">
        <v>68.39</v>
      </c>
      <c r="G559">
        <v>4600</v>
      </c>
      <c r="H559">
        <v>1.05</v>
      </c>
      <c r="I559">
        <v>25.64</v>
      </c>
      <c r="J559" t="s">
        <v>625</v>
      </c>
      <c r="K559" t="s">
        <v>748</v>
      </c>
      <c r="L559" t="s">
        <v>78</v>
      </c>
      <c r="M559" t="s">
        <v>78</v>
      </c>
      <c r="N559"/>
      <c r="O559"/>
      <c r="P559"/>
      <c r="Q559"/>
    </row>
    <row r="560" spans="1:17" s="59" customFormat="1" x14ac:dyDescent="0.25">
      <c r="A560" t="s">
        <v>661</v>
      </c>
      <c r="B560">
        <v>10.7</v>
      </c>
      <c r="C560">
        <v>8.8000000000000007</v>
      </c>
      <c r="D560">
        <v>3.7</v>
      </c>
      <c r="F560">
        <v>68</v>
      </c>
      <c r="G560">
        <v>4750</v>
      </c>
      <c r="H560">
        <v>1</v>
      </c>
      <c r="I560">
        <v>24.14</v>
      </c>
      <c r="J560" t="s">
        <v>623</v>
      </c>
      <c r="K560" t="s">
        <v>748</v>
      </c>
      <c r="L560" t="s">
        <v>78</v>
      </c>
      <c r="M560" t="s">
        <v>78</v>
      </c>
      <c r="N560"/>
      <c r="O560"/>
      <c r="P560"/>
      <c r="Q560"/>
    </row>
    <row r="561" spans="1:17" s="59" customFormat="1" x14ac:dyDescent="0.25">
      <c r="A561" t="s">
        <v>71</v>
      </c>
      <c r="B561">
        <v>10.7</v>
      </c>
      <c r="C561">
        <v>8.8000000000000007</v>
      </c>
      <c r="D561">
        <v>3.7</v>
      </c>
      <c r="F561">
        <v>68</v>
      </c>
      <c r="G561">
        <v>4750</v>
      </c>
      <c r="H561">
        <v>1.02</v>
      </c>
      <c r="I561">
        <v>24.62</v>
      </c>
      <c r="J561" t="s">
        <v>623</v>
      </c>
      <c r="K561" t="s">
        <v>748</v>
      </c>
      <c r="L561" t="s">
        <v>78</v>
      </c>
      <c r="M561" t="s">
        <v>78</v>
      </c>
      <c r="N561"/>
      <c r="O561"/>
      <c r="P561"/>
      <c r="Q561"/>
    </row>
    <row r="562" spans="1:17" s="59" customFormat="1" x14ac:dyDescent="0.25">
      <c r="A562" t="s">
        <v>662</v>
      </c>
      <c r="B562">
        <v>10.85</v>
      </c>
      <c r="C562">
        <v>9.33</v>
      </c>
      <c r="D562">
        <v>3.64</v>
      </c>
      <c r="F562">
        <v>80</v>
      </c>
      <c r="G562">
        <v>5500</v>
      </c>
      <c r="H562">
        <v>1.1299999999999999</v>
      </c>
      <c r="I562">
        <v>29.33</v>
      </c>
      <c r="J562" t="s">
        <v>624</v>
      </c>
      <c r="K562" t="s">
        <v>748</v>
      </c>
      <c r="L562">
        <v>0</v>
      </c>
      <c r="M562">
        <v>0</v>
      </c>
      <c r="N562"/>
      <c r="O562"/>
      <c r="P562"/>
      <c r="Q562"/>
    </row>
    <row r="563" spans="1:17" s="59" customFormat="1" x14ac:dyDescent="0.25">
      <c r="A563" t="s">
        <v>1249</v>
      </c>
      <c r="B563">
        <v>10.7</v>
      </c>
      <c r="C563">
        <v>8.8000000000000007</v>
      </c>
      <c r="D563">
        <v>3.7</v>
      </c>
      <c r="F563">
        <v>71.44</v>
      </c>
      <c r="G563">
        <v>4750</v>
      </c>
      <c r="H563">
        <v>1</v>
      </c>
      <c r="I563">
        <v>24.74</v>
      </c>
      <c r="J563" t="s">
        <v>623</v>
      </c>
      <c r="K563" t="s">
        <v>748</v>
      </c>
      <c r="L563" t="s">
        <v>78</v>
      </c>
      <c r="M563" t="s">
        <v>78</v>
      </c>
      <c r="N563"/>
      <c r="O563"/>
      <c r="P563"/>
      <c r="Q563"/>
    </row>
    <row r="564" spans="1:17" s="59" customFormat="1" x14ac:dyDescent="0.25">
      <c r="A564" t="s">
        <v>72</v>
      </c>
      <c r="B564">
        <v>10.51</v>
      </c>
      <c r="C564">
        <v>8.9499999999999993</v>
      </c>
      <c r="D564">
        <v>3.6</v>
      </c>
      <c r="F564">
        <v>69.84</v>
      </c>
      <c r="G564">
        <v>5400</v>
      </c>
      <c r="H564">
        <v>1.08</v>
      </c>
      <c r="I564">
        <v>25.43</v>
      </c>
      <c r="J564" t="s">
        <v>625</v>
      </c>
      <c r="K564" t="s">
        <v>748</v>
      </c>
      <c r="L564" t="s">
        <v>78</v>
      </c>
      <c r="M564" t="s">
        <v>78</v>
      </c>
      <c r="N564"/>
      <c r="O564"/>
      <c r="P564"/>
      <c r="Q564"/>
    </row>
    <row r="565" spans="1:17" s="59" customFormat="1" x14ac:dyDescent="0.25">
      <c r="A565" t="s">
        <v>73</v>
      </c>
      <c r="B565">
        <v>10.68</v>
      </c>
      <c r="C565">
        <v>9.23</v>
      </c>
      <c r="D565">
        <v>3.45</v>
      </c>
      <c r="F565">
        <v>79</v>
      </c>
      <c r="G565">
        <v>5900</v>
      </c>
      <c r="H565">
        <v>1.1399999999999999</v>
      </c>
      <c r="I565">
        <v>28.44</v>
      </c>
      <c r="J565" t="s">
        <v>624</v>
      </c>
      <c r="K565" t="s">
        <v>748</v>
      </c>
      <c r="L565" t="s">
        <v>78</v>
      </c>
      <c r="M565" t="s">
        <v>78</v>
      </c>
      <c r="N565"/>
      <c r="O565"/>
      <c r="P565"/>
      <c r="Q565"/>
    </row>
    <row r="566" spans="1:17" s="59" customFormat="1" x14ac:dyDescent="0.25">
      <c r="A566" t="s">
        <v>1250</v>
      </c>
      <c r="B566">
        <v>11.27</v>
      </c>
      <c r="C566">
        <v>9.5399999999999991</v>
      </c>
      <c r="D566">
        <v>3.8</v>
      </c>
      <c r="F566">
        <v>75</v>
      </c>
      <c r="G566">
        <v>7200</v>
      </c>
      <c r="H566">
        <v>1.04</v>
      </c>
      <c r="I566">
        <v>24.69</v>
      </c>
      <c r="J566" t="s">
        <v>623</v>
      </c>
      <c r="K566" t="s">
        <v>748</v>
      </c>
      <c r="L566" t="s">
        <v>78</v>
      </c>
      <c r="M566" t="s">
        <v>78</v>
      </c>
      <c r="N566"/>
      <c r="O566"/>
      <c r="P566"/>
      <c r="Q566"/>
    </row>
    <row r="567" spans="1:17" s="59" customFormat="1" x14ac:dyDescent="0.25">
      <c r="A567" t="s">
        <v>74</v>
      </c>
      <c r="B567">
        <v>11.27</v>
      </c>
      <c r="C567">
        <v>9.5399999999999991</v>
      </c>
      <c r="D567">
        <v>3.8</v>
      </c>
      <c r="F567">
        <v>75</v>
      </c>
      <c r="G567">
        <v>7200</v>
      </c>
      <c r="H567">
        <v>1.03</v>
      </c>
      <c r="I567">
        <v>24.45</v>
      </c>
      <c r="J567" t="s">
        <v>623</v>
      </c>
      <c r="K567" t="s">
        <v>748</v>
      </c>
      <c r="L567" t="s">
        <v>78</v>
      </c>
      <c r="M567" t="s">
        <v>78</v>
      </c>
      <c r="N567"/>
      <c r="O567"/>
      <c r="P567"/>
      <c r="Q567"/>
    </row>
    <row r="568" spans="1:17" s="59" customFormat="1" x14ac:dyDescent="0.25">
      <c r="A568" t="s">
        <v>1251</v>
      </c>
      <c r="B568">
        <v>11.27</v>
      </c>
      <c r="C568">
        <v>9.5399999999999991</v>
      </c>
      <c r="D568">
        <v>3.8</v>
      </c>
      <c r="F568">
        <v>81.25</v>
      </c>
      <c r="G568">
        <v>7200</v>
      </c>
      <c r="H568">
        <v>1.03</v>
      </c>
      <c r="I568">
        <v>25.45</v>
      </c>
      <c r="J568" t="s">
        <v>625</v>
      </c>
      <c r="K568" t="s">
        <v>748</v>
      </c>
      <c r="L568" t="s">
        <v>78</v>
      </c>
      <c r="M568" t="s">
        <v>78</v>
      </c>
      <c r="N568"/>
      <c r="O568"/>
      <c r="P568"/>
      <c r="Q568"/>
    </row>
    <row r="569" spans="1:17" s="59" customFormat="1" x14ac:dyDescent="0.25">
      <c r="A569" t="s">
        <v>1252</v>
      </c>
      <c r="B569">
        <v>11.27</v>
      </c>
      <c r="C569">
        <v>9.5399999999999991</v>
      </c>
      <c r="D569">
        <v>3.8</v>
      </c>
      <c r="F569">
        <v>81.25</v>
      </c>
      <c r="G569">
        <v>7200</v>
      </c>
      <c r="H569">
        <v>1.02</v>
      </c>
      <c r="I569">
        <v>25.2</v>
      </c>
      <c r="J569" t="s">
        <v>625</v>
      </c>
      <c r="K569" t="s">
        <v>748</v>
      </c>
      <c r="L569" t="s">
        <v>78</v>
      </c>
      <c r="M569" t="s">
        <v>78</v>
      </c>
      <c r="N569"/>
      <c r="O569"/>
      <c r="P569"/>
      <c r="Q569"/>
    </row>
    <row r="570" spans="1:17" s="59" customFormat="1" x14ac:dyDescent="0.25">
      <c r="A570" t="s">
        <v>1253</v>
      </c>
      <c r="B570">
        <v>11.75</v>
      </c>
      <c r="C570">
        <v>10.32</v>
      </c>
      <c r="D570">
        <v>3.9</v>
      </c>
      <c r="F570">
        <v>81.39</v>
      </c>
      <c r="G570">
        <v>7100</v>
      </c>
      <c r="H570">
        <v>1</v>
      </c>
      <c r="I570">
        <v>26.41</v>
      </c>
      <c r="J570" t="s">
        <v>625</v>
      </c>
      <c r="K570" t="s">
        <v>748</v>
      </c>
      <c r="L570" t="s">
        <v>78</v>
      </c>
      <c r="M570" t="s">
        <v>78</v>
      </c>
      <c r="N570"/>
      <c r="O570"/>
      <c r="P570"/>
      <c r="Q570"/>
    </row>
    <row r="571" spans="1:17" s="59" customFormat="1" x14ac:dyDescent="0.25">
      <c r="A571" t="s">
        <v>1798</v>
      </c>
      <c r="B571">
        <v>11.75</v>
      </c>
      <c r="C571">
        <v>10.32</v>
      </c>
      <c r="D571">
        <v>3.9</v>
      </c>
      <c r="F571">
        <v>86.5</v>
      </c>
      <c r="G571">
        <v>7100</v>
      </c>
      <c r="H571">
        <v>1</v>
      </c>
      <c r="I571">
        <v>27.23</v>
      </c>
      <c r="J571" t="s">
        <v>625</v>
      </c>
      <c r="K571" t="s">
        <v>748</v>
      </c>
      <c r="L571" t="s">
        <v>78</v>
      </c>
      <c r="M571" t="s">
        <v>78</v>
      </c>
      <c r="N571"/>
      <c r="O571"/>
      <c r="P571"/>
      <c r="Q571"/>
    </row>
    <row r="572" spans="1:17" s="59" customFormat="1" x14ac:dyDescent="0.25">
      <c r="A572" t="s">
        <v>375</v>
      </c>
      <c r="B572">
        <v>11.5</v>
      </c>
      <c r="C572">
        <v>10.050000000000001</v>
      </c>
      <c r="D572">
        <v>3.75</v>
      </c>
      <c r="F572">
        <v>80</v>
      </c>
      <c r="G572">
        <v>6600</v>
      </c>
      <c r="H572">
        <v>1.05</v>
      </c>
      <c r="I572">
        <v>27.48</v>
      </c>
      <c r="J572" t="s">
        <v>625</v>
      </c>
      <c r="K572" t="s">
        <v>748</v>
      </c>
      <c r="L572" t="s">
        <v>78</v>
      </c>
      <c r="M572" t="s">
        <v>78</v>
      </c>
      <c r="N572"/>
      <c r="O572"/>
      <c r="P572"/>
      <c r="Q572"/>
    </row>
    <row r="573" spans="1:17" s="59" customFormat="1" x14ac:dyDescent="0.25">
      <c r="A573" t="s">
        <v>1254</v>
      </c>
      <c r="B573">
        <v>11.5</v>
      </c>
      <c r="C573">
        <v>9.5299999999999994</v>
      </c>
      <c r="D573">
        <v>3.75</v>
      </c>
      <c r="F573">
        <v>85.08</v>
      </c>
      <c r="G573">
        <v>6600</v>
      </c>
      <c r="H573">
        <v>1.05</v>
      </c>
      <c r="I573">
        <v>27.45</v>
      </c>
      <c r="J573" t="s">
        <v>625</v>
      </c>
      <c r="K573" t="s">
        <v>748</v>
      </c>
      <c r="L573" t="s">
        <v>78</v>
      </c>
      <c r="M573" t="s">
        <v>78</v>
      </c>
      <c r="N573"/>
      <c r="O573"/>
      <c r="P573"/>
      <c r="Q573"/>
    </row>
    <row r="574" spans="1:17" s="59" customFormat="1" x14ac:dyDescent="0.25">
      <c r="A574" t="s">
        <v>997</v>
      </c>
      <c r="B574">
        <v>12.24</v>
      </c>
      <c r="C574">
        <v>10.8</v>
      </c>
      <c r="D574">
        <v>3.89</v>
      </c>
      <c r="F574">
        <v>108</v>
      </c>
      <c r="G574">
        <v>7563</v>
      </c>
      <c r="H574">
        <v>1.1299999999999999</v>
      </c>
      <c r="I574">
        <v>35.200000000000003</v>
      </c>
      <c r="J574" t="s">
        <v>628</v>
      </c>
      <c r="K574" t="s">
        <v>748</v>
      </c>
      <c r="L574" t="s">
        <v>78</v>
      </c>
      <c r="M574" t="s">
        <v>78</v>
      </c>
      <c r="N574"/>
      <c r="O574"/>
      <c r="P574"/>
      <c r="Q574"/>
    </row>
    <row r="575" spans="1:17" s="59" customFormat="1" x14ac:dyDescent="0.25">
      <c r="A575" t="s">
        <v>376</v>
      </c>
      <c r="B575">
        <v>11.93</v>
      </c>
      <c r="C575">
        <v>10.62</v>
      </c>
      <c r="D575">
        <v>3.77</v>
      </c>
      <c r="F575">
        <v>98</v>
      </c>
      <c r="G575">
        <v>6900</v>
      </c>
      <c r="H575">
        <v>1.08</v>
      </c>
      <c r="I575">
        <v>32.380000000000003</v>
      </c>
      <c r="J575" t="s">
        <v>628</v>
      </c>
      <c r="K575" t="s">
        <v>748</v>
      </c>
      <c r="L575" t="s">
        <v>78</v>
      </c>
      <c r="M575" t="s">
        <v>78</v>
      </c>
      <c r="N575"/>
      <c r="O575"/>
      <c r="P575"/>
      <c r="Q575"/>
    </row>
    <row r="576" spans="1:17" s="59" customFormat="1" x14ac:dyDescent="0.25">
      <c r="A576" t="s">
        <v>565</v>
      </c>
      <c r="B576">
        <v>11.93</v>
      </c>
      <c r="C576">
        <v>10.62</v>
      </c>
      <c r="D576">
        <v>3.77</v>
      </c>
      <c r="F576">
        <v>98</v>
      </c>
      <c r="G576">
        <v>6900</v>
      </c>
      <c r="H576">
        <v>1.06</v>
      </c>
      <c r="I576">
        <v>31.78</v>
      </c>
      <c r="J576" t="s">
        <v>624</v>
      </c>
      <c r="K576" t="s">
        <v>748</v>
      </c>
      <c r="L576" t="s">
        <v>78</v>
      </c>
      <c r="M576" t="s">
        <v>78</v>
      </c>
      <c r="N576"/>
      <c r="O576"/>
      <c r="P576"/>
      <c r="Q576"/>
    </row>
    <row r="577" spans="1:17" s="59" customFormat="1" x14ac:dyDescent="0.25">
      <c r="A577" t="s">
        <v>377</v>
      </c>
      <c r="B577">
        <v>12</v>
      </c>
      <c r="C577">
        <v>10.3</v>
      </c>
      <c r="D577">
        <v>3.96</v>
      </c>
      <c r="F577">
        <v>89</v>
      </c>
      <c r="G577">
        <v>8400</v>
      </c>
      <c r="H577">
        <v>1.05</v>
      </c>
      <c r="I577">
        <v>27.67</v>
      </c>
      <c r="J577" t="s">
        <v>624</v>
      </c>
      <c r="K577" t="s">
        <v>748</v>
      </c>
      <c r="L577" t="s">
        <v>78</v>
      </c>
      <c r="M577" t="s">
        <v>78</v>
      </c>
      <c r="N577"/>
      <c r="O577"/>
      <c r="P577"/>
      <c r="Q577"/>
    </row>
    <row r="578" spans="1:17" s="59" customFormat="1" x14ac:dyDescent="0.25">
      <c r="A578" t="s">
        <v>378</v>
      </c>
      <c r="B578">
        <v>12.3</v>
      </c>
      <c r="C578">
        <v>10.25</v>
      </c>
      <c r="D578">
        <v>3.93</v>
      </c>
      <c r="F578">
        <v>88</v>
      </c>
      <c r="G578">
        <v>7400</v>
      </c>
      <c r="H578">
        <v>1.03</v>
      </c>
      <c r="I578">
        <v>28.26</v>
      </c>
      <c r="J578" t="s">
        <v>624</v>
      </c>
      <c r="K578" t="s">
        <v>748</v>
      </c>
      <c r="L578" t="s">
        <v>78</v>
      </c>
      <c r="M578" t="s">
        <v>78</v>
      </c>
      <c r="N578"/>
      <c r="O578"/>
      <c r="P578"/>
      <c r="Q578"/>
    </row>
    <row r="579" spans="1:17" s="59" customFormat="1" x14ac:dyDescent="0.25">
      <c r="A579" t="s">
        <v>1799</v>
      </c>
      <c r="B579">
        <v>12.73</v>
      </c>
      <c r="C579">
        <v>11.04</v>
      </c>
      <c r="D579">
        <v>3.97</v>
      </c>
      <c r="F579">
        <v>100</v>
      </c>
      <c r="G579">
        <v>9700</v>
      </c>
      <c r="H579">
        <v>1.04</v>
      </c>
      <c r="I579">
        <v>29.61</v>
      </c>
      <c r="J579" t="s">
        <v>624</v>
      </c>
      <c r="K579" t="s">
        <v>748</v>
      </c>
      <c r="L579" t="s">
        <v>78</v>
      </c>
      <c r="M579" t="s">
        <v>78</v>
      </c>
      <c r="N579"/>
      <c r="O579"/>
      <c r="P579"/>
      <c r="Q579"/>
    </row>
    <row r="580" spans="1:17" s="59" customFormat="1" x14ac:dyDescent="0.25">
      <c r="A580" t="s">
        <v>1800</v>
      </c>
      <c r="B580">
        <v>12.73</v>
      </c>
      <c r="C580">
        <v>11.04</v>
      </c>
      <c r="D580">
        <v>3.97</v>
      </c>
      <c r="F580">
        <v>100</v>
      </c>
      <c r="G580">
        <v>9700</v>
      </c>
      <c r="H580">
        <v>1.01</v>
      </c>
      <c r="I580">
        <v>28.76</v>
      </c>
      <c r="J580" t="s">
        <v>624</v>
      </c>
      <c r="K580" t="s">
        <v>748</v>
      </c>
      <c r="L580" t="s">
        <v>78</v>
      </c>
      <c r="M580" t="s">
        <v>78</v>
      </c>
      <c r="N580"/>
      <c r="O580"/>
      <c r="P580"/>
      <c r="Q580"/>
    </row>
    <row r="581" spans="1:17" s="59" customFormat="1" x14ac:dyDescent="0.25">
      <c r="A581" t="s">
        <v>1801</v>
      </c>
      <c r="B581">
        <v>12.73</v>
      </c>
      <c r="C581">
        <v>11.04</v>
      </c>
      <c r="D581">
        <v>3.97</v>
      </c>
      <c r="F581">
        <v>105.22</v>
      </c>
      <c r="G581">
        <v>9700</v>
      </c>
      <c r="H581">
        <v>1.02</v>
      </c>
      <c r="I581">
        <v>29.79</v>
      </c>
      <c r="J581" t="s">
        <v>624</v>
      </c>
      <c r="K581" t="s">
        <v>748</v>
      </c>
      <c r="L581" t="s">
        <v>78</v>
      </c>
      <c r="M581" t="s">
        <v>78</v>
      </c>
      <c r="N581"/>
      <c r="O581"/>
      <c r="P581"/>
      <c r="Q581"/>
    </row>
    <row r="582" spans="1:17" s="59" customFormat="1" x14ac:dyDescent="0.25">
      <c r="A582" t="s">
        <v>1802</v>
      </c>
      <c r="B582">
        <v>12.73</v>
      </c>
      <c r="C582">
        <v>11.04</v>
      </c>
      <c r="D582">
        <v>3.97</v>
      </c>
      <c r="F582">
        <v>105.22</v>
      </c>
      <c r="G582">
        <v>9700</v>
      </c>
      <c r="H582">
        <v>1.02</v>
      </c>
      <c r="I582">
        <v>29.79</v>
      </c>
      <c r="J582" t="s">
        <v>624</v>
      </c>
      <c r="K582" t="s">
        <v>748</v>
      </c>
      <c r="L582" t="s">
        <v>78</v>
      </c>
      <c r="M582" t="s">
        <v>78</v>
      </c>
      <c r="N582"/>
      <c r="O582"/>
      <c r="P582"/>
      <c r="Q582"/>
    </row>
    <row r="583" spans="1:17" s="59" customFormat="1" x14ac:dyDescent="0.25">
      <c r="A583" t="s">
        <v>1803</v>
      </c>
      <c r="B583">
        <v>12.7</v>
      </c>
      <c r="C583">
        <v>10.9</v>
      </c>
      <c r="D583">
        <v>4.12</v>
      </c>
      <c r="F583">
        <v>96.41</v>
      </c>
      <c r="G583">
        <v>8500</v>
      </c>
      <c r="H583">
        <v>1.06</v>
      </c>
      <c r="I583">
        <v>30.58</v>
      </c>
      <c r="J583" t="s">
        <v>624</v>
      </c>
      <c r="K583" t="s">
        <v>748</v>
      </c>
      <c r="L583" t="s">
        <v>78</v>
      </c>
      <c r="M583" t="s">
        <v>78</v>
      </c>
      <c r="N583"/>
      <c r="O583"/>
      <c r="P583"/>
      <c r="Q583"/>
    </row>
    <row r="584" spans="1:17" s="59" customFormat="1" x14ac:dyDescent="0.25">
      <c r="A584" t="s">
        <v>1804</v>
      </c>
      <c r="B584">
        <v>12.7</v>
      </c>
      <c r="C584">
        <v>10.9</v>
      </c>
      <c r="D584">
        <v>4.12</v>
      </c>
      <c r="F584">
        <v>104.59</v>
      </c>
      <c r="G584">
        <v>8500</v>
      </c>
      <c r="H584">
        <v>1.04</v>
      </c>
      <c r="I584">
        <v>31.24</v>
      </c>
      <c r="J584" t="s">
        <v>624</v>
      </c>
      <c r="K584" t="s">
        <v>748</v>
      </c>
      <c r="L584" t="s">
        <v>78</v>
      </c>
      <c r="M584" t="s">
        <v>78</v>
      </c>
      <c r="N584"/>
      <c r="O584"/>
      <c r="P584"/>
      <c r="Q584"/>
    </row>
    <row r="585" spans="1:17" s="59" customFormat="1" x14ac:dyDescent="0.25">
      <c r="A585" t="s">
        <v>1805</v>
      </c>
      <c r="B585">
        <v>13.4</v>
      </c>
      <c r="C585">
        <v>11</v>
      </c>
      <c r="D585">
        <v>4.05</v>
      </c>
      <c r="F585">
        <v>108.61</v>
      </c>
      <c r="G585">
        <v>10800</v>
      </c>
      <c r="H585">
        <v>1.02</v>
      </c>
      <c r="I585">
        <v>29.72</v>
      </c>
      <c r="J585" t="s">
        <v>624</v>
      </c>
      <c r="K585" t="s">
        <v>748</v>
      </c>
      <c r="L585" t="s">
        <v>78</v>
      </c>
      <c r="M585" t="s">
        <v>78</v>
      </c>
      <c r="N585"/>
      <c r="O585"/>
      <c r="P585"/>
      <c r="Q585"/>
    </row>
    <row r="586" spans="1:17" s="59" customFormat="1" x14ac:dyDescent="0.25">
      <c r="A586" t="s">
        <v>1806</v>
      </c>
      <c r="B586">
        <v>13.4</v>
      </c>
      <c r="C586">
        <v>11</v>
      </c>
      <c r="D586">
        <v>4.05</v>
      </c>
      <c r="F586">
        <v>108.61</v>
      </c>
      <c r="G586">
        <v>10800</v>
      </c>
      <c r="H586">
        <v>1</v>
      </c>
      <c r="I586">
        <v>29.14</v>
      </c>
      <c r="J586" t="s">
        <v>624</v>
      </c>
      <c r="K586" t="s">
        <v>748</v>
      </c>
      <c r="L586" t="s">
        <v>78</v>
      </c>
      <c r="M586" t="s">
        <v>78</v>
      </c>
      <c r="N586"/>
      <c r="O586"/>
      <c r="P586"/>
      <c r="Q586"/>
    </row>
    <row r="587" spans="1:17" s="59" customFormat="1" x14ac:dyDescent="0.25">
      <c r="A587" t="s">
        <v>1807</v>
      </c>
      <c r="B587">
        <v>13.4</v>
      </c>
      <c r="C587">
        <v>11</v>
      </c>
      <c r="D587">
        <v>4.05</v>
      </c>
      <c r="F587">
        <v>115.27</v>
      </c>
      <c r="G587">
        <v>10800</v>
      </c>
      <c r="H587">
        <v>1.02</v>
      </c>
      <c r="I587">
        <v>30.61</v>
      </c>
      <c r="J587" t="s">
        <v>624</v>
      </c>
      <c r="K587" t="s">
        <v>748</v>
      </c>
      <c r="L587" t="s">
        <v>78</v>
      </c>
      <c r="M587" t="s">
        <v>78</v>
      </c>
      <c r="N587"/>
      <c r="O587"/>
      <c r="P587"/>
      <c r="Q587"/>
    </row>
    <row r="588" spans="1:17" s="59" customFormat="1" x14ac:dyDescent="0.25">
      <c r="A588" t="s">
        <v>1808</v>
      </c>
      <c r="B588">
        <v>13.4</v>
      </c>
      <c r="C588">
        <v>11</v>
      </c>
      <c r="D588">
        <v>4.05</v>
      </c>
      <c r="F588">
        <v>115.27</v>
      </c>
      <c r="G588">
        <v>10800</v>
      </c>
      <c r="H588">
        <v>1.01</v>
      </c>
      <c r="I588">
        <v>30.31</v>
      </c>
      <c r="J588" t="s">
        <v>624</v>
      </c>
      <c r="K588" t="s">
        <v>748</v>
      </c>
      <c r="L588" t="s">
        <v>78</v>
      </c>
      <c r="M588" t="s">
        <v>78</v>
      </c>
      <c r="N588"/>
      <c r="O588"/>
      <c r="P588"/>
      <c r="Q588"/>
    </row>
    <row r="589" spans="1:17" s="59" customFormat="1" x14ac:dyDescent="0.25">
      <c r="A589" t="s">
        <v>1809</v>
      </c>
      <c r="B589">
        <v>13.37</v>
      </c>
      <c r="C589">
        <v>11.57</v>
      </c>
      <c r="D589">
        <v>3.98</v>
      </c>
      <c r="F589">
        <v>127.99</v>
      </c>
      <c r="G589">
        <v>9150</v>
      </c>
      <c r="H589">
        <v>1.03</v>
      </c>
      <c r="I589">
        <v>35.5</v>
      </c>
      <c r="J589" t="s">
        <v>628</v>
      </c>
      <c r="K589" t="s">
        <v>748</v>
      </c>
      <c r="L589" t="s">
        <v>78</v>
      </c>
      <c r="M589" t="s">
        <v>78</v>
      </c>
      <c r="N589"/>
      <c r="O589"/>
      <c r="P589"/>
      <c r="Q589"/>
    </row>
    <row r="590" spans="1:17" s="59" customFormat="1" x14ac:dyDescent="0.25">
      <c r="A590" t="s">
        <v>1810</v>
      </c>
      <c r="B590">
        <v>13.37</v>
      </c>
      <c r="C590">
        <v>11.57</v>
      </c>
      <c r="D590">
        <v>3.98</v>
      </c>
      <c r="F590">
        <v>127.99</v>
      </c>
      <c r="G590">
        <v>9150</v>
      </c>
      <c r="H590">
        <v>1.02</v>
      </c>
      <c r="I590">
        <v>35.159999999999997</v>
      </c>
      <c r="J590" t="s">
        <v>628</v>
      </c>
      <c r="K590" t="s">
        <v>748</v>
      </c>
      <c r="L590" t="s">
        <v>78</v>
      </c>
      <c r="M590" t="s">
        <v>78</v>
      </c>
      <c r="N590"/>
      <c r="O590"/>
      <c r="P590"/>
      <c r="Q590"/>
    </row>
    <row r="591" spans="1:17" s="59" customFormat="1" x14ac:dyDescent="0.25">
      <c r="A591" t="s">
        <v>379</v>
      </c>
      <c r="B591">
        <v>13.9</v>
      </c>
      <c r="C591">
        <v>11.57</v>
      </c>
      <c r="D591">
        <v>4.25</v>
      </c>
      <c r="F591">
        <v>111</v>
      </c>
      <c r="G591">
        <v>10500</v>
      </c>
      <c r="H591">
        <v>1.05</v>
      </c>
      <c r="I591">
        <v>32.57</v>
      </c>
      <c r="J591" t="s">
        <v>628</v>
      </c>
      <c r="K591" t="s">
        <v>748</v>
      </c>
      <c r="L591" t="s">
        <v>78</v>
      </c>
      <c r="M591" t="s">
        <v>78</v>
      </c>
      <c r="N591"/>
      <c r="O591"/>
      <c r="P591"/>
      <c r="Q591"/>
    </row>
    <row r="592" spans="1:17" s="59" customFormat="1" x14ac:dyDescent="0.25">
      <c r="A592" t="s">
        <v>380</v>
      </c>
      <c r="B592">
        <v>13.95</v>
      </c>
      <c r="C592">
        <v>11.4</v>
      </c>
      <c r="D592">
        <v>4.3</v>
      </c>
      <c r="F592">
        <v>115</v>
      </c>
      <c r="G592">
        <v>10000</v>
      </c>
      <c r="H592">
        <v>1.02</v>
      </c>
      <c r="I592">
        <v>32.43</v>
      </c>
      <c r="J592" t="s">
        <v>628</v>
      </c>
      <c r="K592" t="s">
        <v>748</v>
      </c>
      <c r="L592" t="s">
        <v>78</v>
      </c>
      <c r="M592" t="s">
        <v>78</v>
      </c>
      <c r="N592"/>
      <c r="O592"/>
      <c r="P592"/>
      <c r="Q592"/>
    </row>
    <row r="593" spans="1:17" s="59" customFormat="1" x14ac:dyDescent="0.25">
      <c r="A593" t="s">
        <v>381</v>
      </c>
      <c r="B593">
        <v>14.5</v>
      </c>
      <c r="C593">
        <v>12.6</v>
      </c>
      <c r="D593">
        <v>4.5</v>
      </c>
      <c r="F593">
        <v>135</v>
      </c>
      <c r="G593">
        <v>12000</v>
      </c>
      <c r="H593">
        <v>1.05</v>
      </c>
      <c r="I593">
        <v>36.799999999999997</v>
      </c>
      <c r="J593" t="s">
        <v>628</v>
      </c>
      <c r="K593" t="s">
        <v>748</v>
      </c>
      <c r="L593" t="s">
        <v>78</v>
      </c>
      <c r="M593" t="s">
        <v>78</v>
      </c>
      <c r="N593"/>
      <c r="O593"/>
      <c r="P593"/>
      <c r="Q593"/>
    </row>
    <row r="594" spans="1:17" s="59" customFormat="1" x14ac:dyDescent="0.25">
      <c r="A594" t="s">
        <v>1313</v>
      </c>
      <c r="B594">
        <v>14.98</v>
      </c>
      <c r="C594">
        <v>13.1</v>
      </c>
      <c r="D594">
        <v>4.37</v>
      </c>
      <c r="F594">
        <v>138.69999999999999</v>
      </c>
      <c r="G594">
        <v>13780</v>
      </c>
      <c r="H594">
        <v>1.05</v>
      </c>
      <c r="I594">
        <v>37.200000000000003</v>
      </c>
      <c r="J594" t="s">
        <v>628</v>
      </c>
      <c r="K594" t="s">
        <v>748</v>
      </c>
      <c r="L594" t="s">
        <v>78</v>
      </c>
      <c r="M594" t="s">
        <v>78</v>
      </c>
      <c r="N594"/>
      <c r="O594"/>
      <c r="P594"/>
      <c r="Q594"/>
    </row>
    <row r="595" spans="1:17" s="59" customFormat="1" x14ac:dyDescent="0.25">
      <c r="A595" t="s">
        <v>382</v>
      </c>
      <c r="B595">
        <v>15.75</v>
      </c>
      <c r="C595">
        <v>13</v>
      </c>
      <c r="D595">
        <v>4.5</v>
      </c>
      <c r="F595">
        <v>130</v>
      </c>
      <c r="G595">
        <v>15000</v>
      </c>
      <c r="H595">
        <v>1.1000000000000001</v>
      </c>
      <c r="I595">
        <v>37.130000000000003</v>
      </c>
      <c r="J595" t="s">
        <v>628</v>
      </c>
      <c r="K595" t="s">
        <v>748</v>
      </c>
      <c r="L595" t="s">
        <v>78</v>
      </c>
      <c r="M595" t="s">
        <v>78</v>
      </c>
      <c r="N595"/>
      <c r="O595"/>
      <c r="P595"/>
      <c r="Q595"/>
    </row>
    <row r="596" spans="1:17" s="59" customFormat="1" x14ac:dyDescent="0.25">
      <c r="A596" t="s">
        <v>1811</v>
      </c>
      <c r="B596">
        <v>15.75</v>
      </c>
      <c r="C596">
        <v>13</v>
      </c>
      <c r="D596">
        <v>4.5</v>
      </c>
      <c r="F596">
        <v>143.63</v>
      </c>
      <c r="G596">
        <v>14000</v>
      </c>
      <c r="H596">
        <v>1.07</v>
      </c>
      <c r="I596">
        <v>38.81</v>
      </c>
      <c r="J596" t="s">
        <v>628</v>
      </c>
      <c r="K596" t="s">
        <v>748</v>
      </c>
      <c r="L596" t="s">
        <v>78</v>
      </c>
      <c r="M596" t="s">
        <v>78</v>
      </c>
      <c r="N596"/>
      <c r="O596"/>
      <c r="P596"/>
      <c r="Q596"/>
    </row>
    <row r="597" spans="1:17" s="59" customFormat="1" x14ac:dyDescent="0.25">
      <c r="A597" t="s">
        <v>1812</v>
      </c>
      <c r="B597">
        <v>15.75</v>
      </c>
      <c r="C597">
        <v>13</v>
      </c>
      <c r="D597">
        <v>4.5</v>
      </c>
      <c r="F597">
        <v>158.87</v>
      </c>
      <c r="G597">
        <v>14000</v>
      </c>
      <c r="H597">
        <v>1.1000000000000001</v>
      </c>
      <c r="I597">
        <v>41.96</v>
      </c>
      <c r="J597" t="s">
        <v>628</v>
      </c>
      <c r="K597" t="s">
        <v>748</v>
      </c>
      <c r="L597" t="s">
        <v>78</v>
      </c>
      <c r="M597" t="s">
        <v>78</v>
      </c>
      <c r="N597"/>
      <c r="O597"/>
      <c r="P597"/>
      <c r="Q597"/>
    </row>
    <row r="598" spans="1:17" s="59" customFormat="1" x14ac:dyDescent="0.25">
      <c r="A598" t="s">
        <v>1406</v>
      </c>
      <c r="B598">
        <v>10.45</v>
      </c>
      <c r="C598">
        <v>9.4</v>
      </c>
      <c r="D598">
        <v>3.04</v>
      </c>
      <c r="F598">
        <v>66.319999999999993</v>
      </c>
      <c r="G598">
        <v>3100</v>
      </c>
      <c r="H598">
        <v>1.05</v>
      </c>
      <c r="I598">
        <v>29.63</v>
      </c>
      <c r="J598" t="s">
        <v>624</v>
      </c>
      <c r="K598" t="s">
        <v>748</v>
      </c>
      <c r="L598" t="s">
        <v>78</v>
      </c>
      <c r="M598" t="s">
        <v>78</v>
      </c>
      <c r="N598"/>
      <c r="O598"/>
      <c r="P598"/>
      <c r="Q598"/>
    </row>
    <row r="599" spans="1:17" s="59" customFormat="1" x14ac:dyDescent="0.25">
      <c r="A599" t="s">
        <v>671</v>
      </c>
      <c r="B599">
        <v>11.94</v>
      </c>
      <c r="C599">
        <v>10.06</v>
      </c>
      <c r="D599">
        <v>3.8</v>
      </c>
      <c r="F599">
        <v>69</v>
      </c>
      <c r="G599">
        <v>5000</v>
      </c>
      <c r="H599">
        <v>1.17</v>
      </c>
      <c r="I599">
        <v>31.42</v>
      </c>
      <c r="J599" t="s">
        <v>624</v>
      </c>
      <c r="K599" t="s">
        <v>748</v>
      </c>
      <c r="L599" t="s">
        <v>78</v>
      </c>
      <c r="M599" t="s">
        <v>78</v>
      </c>
      <c r="N599"/>
      <c r="O599"/>
      <c r="P599"/>
      <c r="Q599"/>
    </row>
    <row r="600" spans="1:17" s="59" customFormat="1" x14ac:dyDescent="0.25">
      <c r="A600" t="s">
        <v>1407</v>
      </c>
      <c r="B600">
        <v>6.6</v>
      </c>
      <c r="C600">
        <v>6.1</v>
      </c>
      <c r="D600">
        <v>2.4500000000000002</v>
      </c>
      <c r="F600">
        <v>25</v>
      </c>
      <c r="G600">
        <v>800</v>
      </c>
      <c r="H600">
        <v>1.1399999999999999</v>
      </c>
      <c r="I600">
        <v>18.98</v>
      </c>
      <c r="J600" t="s">
        <v>627</v>
      </c>
      <c r="K600" t="s">
        <v>748</v>
      </c>
      <c r="L600" t="s">
        <v>78</v>
      </c>
      <c r="M600" t="s">
        <v>78</v>
      </c>
      <c r="N600"/>
      <c r="O600"/>
      <c r="P600"/>
      <c r="Q600"/>
    </row>
    <row r="601" spans="1:17" s="59" customFormat="1" x14ac:dyDescent="0.25">
      <c r="A601" t="s">
        <v>1407</v>
      </c>
      <c r="B601">
        <v>6.6</v>
      </c>
      <c r="C601">
        <v>6.1</v>
      </c>
      <c r="D601">
        <v>2.4500000000000002</v>
      </c>
      <c r="F601">
        <v>25</v>
      </c>
      <c r="G601">
        <v>800</v>
      </c>
      <c r="H601">
        <v>1.1399999999999999</v>
      </c>
      <c r="I601">
        <v>18.98</v>
      </c>
      <c r="J601" t="s">
        <v>627</v>
      </c>
      <c r="K601" t="s">
        <v>748</v>
      </c>
      <c r="L601" t="s">
        <v>78</v>
      </c>
      <c r="M601" t="s">
        <v>78</v>
      </c>
      <c r="N601"/>
      <c r="O601"/>
      <c r="P601"/>
      <c r="Q601"/>
    </row>
    <row r="602" spans="1:17" s="59" customFormat="1" x14ac:dyDescent="0.25">
      <c r="A602" t="s">
        <v>1813</v>
      </c>
      <c r="B602">
        <v>7.49</v>
      </c>
      <c r="C602">
        <v>7.49</v>
      </c>
      <c r="D602">
        <v>2.52</v>
      </c>
      <c r="F602">
        <v>39.15</v>
      </c>
      <c r="G602">
        <v>1015</v>
      </c>
      <c r="H602">
        <v>1.07</v>
      </c>
      <c r="I602">
        <v>24.62</v>
      </c>
      <c r="J602" t="s">
        <v>623</v>
      </c>
      <c r="K602" t="s">
        <v>748</v>
      </c>
      <c r="L602" t="s">
        <v>78</v>
      </c>
      <c r="M602" t="s">
        <v>78</v>
      </c>
      <c r="N602"/>
      <c r="O602"/>
      <c r="P602"/>
      <c r="Q602"/>
    </row>
    <row r="603" spans="1:17" s="59" customFormat="1" x14ac:dyDescent="0.25">
      <c r="A603" t="s">
        <v>383</v>
      </c>
      <c r="B603">
        <v>7.85</v>
      </c>
      <c r="C603">
        <v>7.1</v>
      </c>
      <c r="D603">
        <v>2.4900000000000002</v>
      </c>
      <c r="F603">
        <v>39</v>
      </c>
      <c r="G603">
        <v>1300</v>
      </c>
      <c r="H603">
        <v>1.1499999999999999</v>
      </c>
      <c r="I603">
        <v>24.31</v>
      </c>
      <c r="J603" t="s">
        <v>623</v>
      </c>
      <c r="K603" t="s">
        <v>748</v>
      </c>
      <c r="L603" t="s">
        <v>78</v>
      </c>
      <c r="M603" t="s">
        <v>78</v>
      </c>
      <c r="N603"/>
      <c r="O603"/>
      <c r="P603"/>
      <c r="Q603"/>
    </row>
    <row r="604" spans="1:17" s="59" customFormat="1" x14ac:dyDescent="0.25">
      <c r="A604" t="s">
        <v>384</v>
      </c>
      <c r="B604">
        <v>11</v>
      </c>
      <c r="C604">
        <v>10</v>
      </c>
      <c r="D604">
        <v>3.37</v>
      </c>
      <c r="F604">
        <v>70</v>
      </c>
      <c r="G604">
        <v>3850</v>
      </c>
      <c r="H604">
        <v>1.1200000000000001</v>
      </c>
      <c r="I604">
        <v>31.96</v>
      </c>
      <c r="J604" t="s">
        <v>624</v>
      </c>
      <c r="K604" t="s">
        <v>748</v>
      </c>
      <c r="L604" t="s">
        <v>78</v>
      </c>
      <c r="M604" t="s">
        <v>78</v>
      </c>
      <c r="N604"/>
      <c r="O604"/>
      <c r="P604"/>
      <c r="Q604"/>
    </row>
    <row r="605" spans="1:17" s="59" customFormat="1" x14ac:dyDescent="0.25">
      <c r="A605" t="s">
        <v>385</v>
      </c>
      <c r="B605">
        <v>8.98</v>
      </c>
      <c r="C605">
        <v>8.86</v>
      </c>
      <c r="D605">
        <v>2.98</v>
      </c>
      <c r="F605">
        <v>59</v>
      </c>
      <c r="G605">
        <v>3050</v>
      </c>
      <c r="H605">
        <v>1.07</v>
      </c>
      <c r="I605">
        <v>26.07</v>
      </c>
      <c r="J605" t="s">
        <v>625</v>
      </c>
      <c r="K605" t="s">
        <v>748</v>
      </c>
      <c r="L605" t="s">
        <v>78</v>
      </c>
      <c r="M605" t="s">
        <v>78</v>
      </c>
      <c r="N605"/>
      <c r="O605"/>
      <c r="P605"/>
      <c r="Q605"/>
    </row>
    <row r="606" spans="1:17" s="59" customFormat="1" x14ac:dyDescent="0.25">
      <c r="A606" t="s">
        <v>1408</v>
      </c>
      <c r="B606">
        <v>9.6</v>
      </c>
      <c r="C606">
        <v>7.2</v>
      </c>
      <c r="D606">
        <v>3.35</v>
      </c>
      <c r="F606">
        <v>57</v>
      </c>
      <c r="G606">
        <v>4000</v>
      </c>
      <c r="H606">
        <v>1</v>
      </c>
      <c r="I606">
        <v>20.12</v>
      </c>
      <c r="J606" t="s">
        <v>627</v>
      </c>
      <c r="K606" t="s">
        <v>748</v>
      </c>
      <c r="L606" t="s">
        <v>78</v>
      </c>
      <c r="M606" t="s">
        <v>78</v>
      </c>
      <c r="N606"/>
      <c r="O606"/>
      <c r="P606"/>
      <c r="Q606"/>
    </row>
    <row r="607" spans="1:17" s="59" customFormat="1" x14ac:dyDescent="0.25">
      <c r="A607" t="s">
        <v>1409</v>
      </c>
      <c r="B607">
        <v>6</v>
      </c>
      <c r="C607">
        <v>5.45</v>
      </c>
      <c r="D607">
        <v>2.2999999999999998</v>
      </c>
      <c r="F607">
        <v>19</v>
      </c>
      <c r="G607">
        <v>750</v>
      </c>
      <c r="H607">
        <v>1</v>
      </c>
      <c r="I607">
        <v>13.48</v>
      </c>
      <c r="J607" t="s">
        <v>626</v>
      </c>
      <c r="K607" t="s">
        <v>748</v>
      </c>
      <c r="L607" t="s">
        <v>78</v>
      </c>
      <c r="M607" t="s">
        <v>78</v>
      </c>
      <c r="N607"/>
      <c r="O607"/>
      <c r="P607"/>
      <c r="Q607"/>
    </row>
    <row r="608" spans="1:17" s="59" customFormat="1" x14ac:dyDescent="0.25">
      <c r="A608" t="s">
        <v>1410</v>
      </c>
      <c r="B608">
        <v>8.25</v>
      </c>
      <c r="C608">
        <v>6.4</v>
      </c>
      <c r="D608">
        <v>2.85</v>
      </c>
      <c r="F608">
        <v>39</v>
      </c>
      <c r="G608">
        <v>2200</v>
      </c>
      <c r="H608">
        <v>1</v>
      </c>
      <c r="I608">
        <v>17.52</v>
      </c>
      <c r="J608" t="s">
        <v>626</v>
      </c>
      <c r="K608" t="s">
        <v>748</v>
      </c>
      <c r="L608" t="s">
        <v>78</v>
      </c>
      <c r="M608" t="s">
        <v>78</v>
      </c>
      <c r="N608"/>
      <c r="O608"/>
      <c r="P608"/>
      <c r="Q608"/>
    </row>
    <row r="609" spans="1:17" s="59" customFormat="1" x14ac:dyDescent="0.25">
      <c r="A609" t="s">
        <v>1411</v>
      </c>
      <c r="B609">
        <v>9</v>
      </c>
      <c r="C609">
        <v>6.75</v>
      </c>
      <c r="D609">
        <v>3</v>
      </c>
      <c r="F609">
        <v>40</v>
      </c>
      <c r="G609">
        <v>2700</v>
      </c>
      <c r="H609">
        <v>1</v>
      </c>
      <c r="I609">
        <v>17.739999999999998</v>
      </c>
      <c r="J609" t="s">
        <v>626</v>
      </c>
      <c r="K609" t="s">
        <v>748</v>
      </c>
      <c r="L609" t="s">
        <v>78</v>
      </c>
      <c r="M609" t="s">
        <v>78</v>
      </c>
      <c r="N609"/>
      <c r="O609"/>
      <c r="P609"/>
      <c r="Q609"/>
    </row>
    <row r="610" spans="1:17" s="59" customFormat="1" x14ac:dyDescent="0.25">
      <c r="A610" t="s">
        <v>672</v>
      </c>
      <c r="B610">
        <v>7.65</v>
      </c>
      <c r="C610">
        <v>6</v>
      </c>
      <c r="D610">
        <v>2.2000000000000002</v>
      </c>
      <c r="F610">
        <v>32</v>
      </c>
      <c r="G610">
        <v>2180</v>
      </c>
      <c r="H610">
        <v>1.1499999999999999</v>
      </c>
      <c r="I610">
        <v>17.09</v>
      </c>
      <c r="J610" t="s">
        <v>626</v>
      </c>
      <c r="K610" t="s">
        <v>748</v>
      </c>
      <c r="L610" t="s">
        <v>78</v>
      </c>
      <c r="M610" t="s">
        <v>78</v>
      </c>
      <c r="N610"/>
      <c r="O610"/>
      <c r="P610"/>
      <c r="Q610"/>
    </row>
    <row r="611" spans="1:17" s="59" customFormat="1" x14ac:dyDescent="0.25">
      <c r="A611" t="s">
        <v>1412</v>
      </c>
      <c r="B611">
        <v>8.4</v>
      </c>
      <c r="C611">
        <v>6.8</v>
      </c>
      <c r="D611">
        <v>2.83</v>
      </c>
      <c r="F611">
        <v>39</v>
      </c>
      <c r="G611">
        <v>2000</v>
      </c>
      <c r="H611">
        <v>1.2</v>
      </c>
      <c r="I611">
        <v>22.4</v>
      </c>
      <c r="J611" t="s">
        <v>623</v>
      </c>
      <c r="K611" t="s">
        <v>748</v>
      </c>
      <c r="L611" t="s">
        <v>78</v>
      </c>
      <c r="M611" t="s">
        <v>78</v>
      </c>
      <c r="N611"/>
      <c r="O611"/>
      <c r="P611"/>
      <c r="Q611"/>
    </row>
    <row r="612" spans="1:17" s="59" customFormat="1" x14ac:dyDescent="0.25">
      <c r="A612" t="s">
        <v>1413</v>
      </c>
      <c r="B612">
        <v>10.58</v>
      </c>
      <c r="C612">
        <v>7.45</v>
      </c>
      <c r="D612">
        <v>2.9</v>
      </c>
      <c r="F612">
        <v>66</v>
      </c>
      <c r="G612">
        <v>6780</v>
      </c>
      <c r="H612">
        <v>1</v>
      </c>
      <c r="I612">
        <v>19.239999999999998</v>
      </c>
      <c r="J612" t="s">
        <v>627</v>
      </c>
      <c r="K612" t="s">
        <v>748</v>
      </c>
      <c r="L612" t="s">
        <v>78</v>
      </c>
      <c r="M612" t="s">
        <v>78</v>
      </c>
      <c r="N612"/>
      <c r="O612"/>
      <c r="P612"/>
      <c r="Q612"/>
    </row>
    <row r="613" spans="1:17" s="59" customFormat="1" x14ac:dyDescent="0.25">
      <c r="A613" t="s">
        <v>1814</v>
      </c>
      <c r="B613">
        <v>6.5</v>
      </c>
      <c r="C613">
        <v>6</v>
      </c>
      <c r="D613">
        <v>2.4700000000000002</v>
      </c>
      <c r="F613">
        <v>24</v>
      </c>
      <c r="G613">
        <v>1230</v>
      </c>
      <c r="H613">
        <v>1.1000000000000001</v>
      </c>
      <c r="I613">
        <v>15.81</v>
      </c>
      <c r="J613" t="s">
        <v>626</v>
      </c>
      <c r="K613" t="s">
        <v>748</v>
      </c>
      <c r="L613" t="s">
        <v>78</v>
      </c>
      <c r="M613" t="s">
        <v>78</v>
      </c>
      <c r="N613"/>
      <c r="O613"/>
      <c r="P613"/>
      <c r="Q613"/>
    </row>
    <row r="614" spans="1:17" s="59" customFormat="1" x14ac:dyDescent="0.25">
      <c r="A614" t="s">
        <v>663</v>
      </c>
      <c r="B614">
        <v>8.2100000000000009</v>
      </c>
      <c r="C614">
        <v>8</v>
      </c>
      <c r="D614">
        <v>2.5299999999999998</v>
      </c>
      <c r="F614">
        <v>47</v>
      </c>
      <c r="G614">
        <v>2050</v>
      </c>
      <c r="H614">
        <v>1.1200000000000001</v>
      </c>
      <c r="I614">
        <v>25.15</v>
      </c>
      <c r="J614" t="s">
        <v>625</v>
      </c>
      <c r="K614" t="s">
        <v>748</v>
      </c>
      <c r="L614" t="s">
        <v>78</v>
      </c>
      <c r="M614" t="s">
        <v>78</v>
      </c>
      <c r="N614"/>
      <c r="O614"/>
      <c r="P614"/>
      <c r="Q614"/>
    </row>
    <row r="615" spans="1:17" s="59" customFormat="1" x14ac:dyDescent="0.25">
      <c r="A615" t="s">
        <v>1288</v>
      </c>
      <c r="B615">
        <v>9</v>
      </c>
      <c r="C615">
        <v>8.3000000000000007</v>
      </c>
      <c r="D615">
        <v>2.7</v>
      </c>
      <c r="F615">
        <v>53</v>
      </c>
      <c r="G615">
        <v>2700</v>
      </c>
      <c r="H615">
        <v>1.2</v>
      </c>
      <c r="I615">
        <v>27.79</v>
      </c>
      <c r="J615" t="s">
        <v>624</v>
      </c>
      <c r="K615" t="s">
        <v>748</v>
      </c>
      <c r="L615" t="s">
        <v>78</v>
      </c>
      <c r="M615" t="s">
        <v>78</v>
      </c>
      <c r="N615"/>
      <c r="O615"/>
      <c r="P615"/>
      <c r="Q615"/>
    </row>
    <row r="616" spans="1:17" s="59" customFormat="1" x14ac:dyDescent="0.25">
      <c r="A616" t="s">
        <v>1414</v>
      </c>
      <c r="B616">
        <v>10.06</v>
      </c>
      <c r="C616">
        <v>9.14</v>
      </c>
      <c r="D616">
        <v>3.35</v>
      </c>
      <c r="F616">
        <v>53</v>
      </c>
      <c r="G616">
        <v>5500</v>
      </c>
      <c r="H616">
        <v>1</v>
      </c>
      <c r="I616">
        <v>20.34</v>
      </c>
      <c r="J616" t="s">
        <v>627</v>
      </c>
      <c r="K616" t="s">
        <v>748</v>
      </c>
      <c r="L616" t="s">
        <v>78</v>
      </c>
      <c r="M616" t="s">
        <v>78</v>
      </c>
      <c r="N616"/>
      <c r="O616"/>
      <c r="P616"/>
      <c r="Q616"/>
    </row>
    <row r="617" spans="1:17" s="59" customFormat="1" x14ac:dyDescent="0.25">
      <c r="A617" t="s">
        <v>1415</v>
      </c>
      <c r="B617">
        <v>10.76</v>
      </c>
      <c r="C617">
        <v>9.1</v>
      </c>
      <c r="D617">
        <v>3.66</v>
      </c>
      <c r="F617">
        <v>80</v>
      </c>
      <c r="G617">
        <v>6626</v>
      </c>
      <c r="H617">
        <v>1</v>
      </c>
      <c r="I617">
        <v>24.08</v>
      </c>
      <c r="J617" t="s">
        <v>623</v>
      </c>
      <c r="K617" t="s">
        <v>748</v>
      </c>
      <c r="L617" t="s">
        <v>78</v>
      </c>
      <c r="M617" t="s">
        <v>78</v>
      </c>
      <c r="N617"/>
      <c r="O617"/>
      <c r="P617"/>
      <c r="Q617"/>
    </row>
    <row r="618" spans="1:17" s="59" customFormat="1" x14ac:dyDescent="0.25">
      <c r="A618" t="s">
        <v>1416</v>
      </c>
      <c r="B618">
        <v>12.77</v>
      </c>
      <c r="C618">
        <v>9.91</v>
      </c>
      <c r="D618">
        <v>4.03</v>
      </c>
      <c r="F618">
        <v>104</v>
      </c>
      <c r="G618">
        <v>8190</v>
      </c>
      <c r="H618">
        <v>1.05</v>
      </c>
      <c r="I618">
        <v>30.15</v>
      </c>
      <c r="J618" t="s">
        <v>624</v>
      </c>
      <c r="K618" t="s">
        <v>748</v>
      </c>
      <c r="L618" t="s">
        <v>78</v>
      </c>
      <c r="M618" t="s">
        <v>78</v>
      </c>
      <c r="N618"/>
      <c r="O618"/>
      <c r="P618"/>
      <c r="Q618"/>
    </row>
    <row r="619" spans="1:17" s="59" customFormat="1" x14ac:dyDescent="0.25">
      <c r="A619" t="s">
        <v>566</v>
      </c>
      <c r="B619">
        <v>14.83</v>
      </c>
      <c r="C619">
        <v>12.5</v>
      </c>
      <c r="D619">
        <v>3.44</v>
      </c>
      <c r="F619">
        <v>121</v>
      </c>
      <c r="G619">
        <v>14700</v>
      </c>
      <c r="H619">
        <v>0.93</v>
      </c>
      <c r="I619">
        <v>30.33</v>
      </c>
      <c r="J619" t="s">
        <v>624</v>
      </c>
      <c r="K619" t="s">
        <v>748</v>
      </c>
      <c r="L619" t="s">
        <v>78</v>
      </c>
      <c r="M619" t="s">
        <v>78</v>
      </c>
      <c r="N619"/>
      <c r="O619"/>
      <c r="P619"/>
      <c r="Q619"/>
    </row>
    <row r="620" spans="1:17" s="59" customFormat="1" x14ac:dyDescent="0.25">
      <c r="A620" t="s">
        <v>1417</v>
      </c>
      <c r="B620">
        <v>7</v>
      </c>
      <c r="C620">
        <v>6.1</v>
      </c>
      <c r="D620">
        <v>2.5</v>
      </c>
      <c r="F620">
        <v>24</v>
      </c>
      <c r="G620">
        <v>1350</v>
      </c>
      <c r="H620">
        <v>1</v>
      </c>
      <c r="I620">
        <v>14.45</v>
      </c>
      <c r="J620" t="s">
        <v>626</v>
      </c>
      <c r="K620" t="s">
        <v>748</v>
      </c>
      <c r="L620" t="s">
        <v>78</v>
      </c>
      <c r="M620" t="s">
        <v>78</v>
      </c>
      <c r="N620"/>
      <c r="O620"/>
      <c r="P620"/>
      <c r="Q620"/>
    </row>
    <row r="621" spans="1:17" s="59" customFormat="1" x14ac:dyDescent="0.25">
      <c r="A621" t="s">
        <v>1418</v>
      </c>
      <c r="B621">
        <v>6.8</v>
      </c>
      <c r="C621">
        <v>6.3</v>
      </c>
      <c r="D621">
        <v>2.15</v>
      </c>
      <c r="F621">
        <v>26</v>
      </c>
      <c r="G621">
        <v>1350</v>
      </c>
      <c r="H621">
        <v>1</v>
      </c>
      <c r="I621">
        <v>15.21</v>
      </c>
      <c r="J621" t="s">
        <v>626</v>
      </c>
      <c r="K621" t="s">
        <v>748</v>
      </c>
      <c r="L621" t="s">
        <v>78</v>
      </c>
      <c r="M621" t="s">
        <v>78</v>
      </c>
      <c r="N621"/>
      <c r="O621"/>
      <c r="P621"/>
      <c r="Q621"/>
    </row>
    <row r="622" spans="1:17" s="59" customFormat="1" x14ac:dyDescent="0.25">
      <c r="A622" t="s">
        <v>1419</v>
      </c>
      <c r="B622">
        <v>7.5</v>
      </c>
      <c r="C622">
        <v>6.4</v>
      </c>
      <c r="D622">
        <v>2.52</v>
      </c>
      <c r="F622">
        <v>29</v>
      </c>
      <c r="G622">
        <v>1380</v>
      </c>
      <c r="H622">
        <v>1</v>
      </c>
      <c r="I622">
        <v>16.579999999999998</v>
      </c>
      <c r="J622" t="s">
        <v>626</v>
      </c>
      <c r="K622" t="s">
        <v>748</v>
      </c>
      <c r="L622" t="s">
        <v>78</v>
      </c>
      <c r="M622" t="s">
        <v>78</v>
      </c>
      <c r="N622"/>
      <c r="O622"/>
      <c r="P622"/>
      <c r="Q622"/>
    </row>
    <row r="623" spans="1:17" s="59" customFormat="1" x14ac:dyDescent="0.25">
      <c r="A623" t="s">
        <v>1420</v>
      </c>
      <c r="B623">
        <v>8.1</v>
      </c>
      <c r="C623">
        <v>6.16</v>
      </c>
      <c r="D623">
        <v>2.7</v>
      </c>
      <c r="F623">
        <v>30</v>
      </c>
      <c r="G623">
        <v>2100</v>
      </c>
      <c r="H623">
        <v>1.04</v>
      </c>
      <c r="I623">
        <v>15.7</v>
      </c>
      <c r="J623" t="s">
        <v>626</v>
      </c>
      <c r="K623" t="s">
        <v>748</v>
      </c>
      <c r="L623" t="s">
        <v>78</v>
      </c>
      <c r="M623" t="s">
        <v>78</v>
      </c>
      <c r="N623"/>
      <c r="O623"/>
      <c r="P623"/>
      <c r="Q623"/>
    </row>
    <row r="624" spans="1:17" s="59" customFormat="1" x14ac:dyDescent="0.25">
      <c r="A624" t="s">
        <v>1421</v>
      </c>
      <c r="B624">
        <v>8.6999999999999993</v>
      </c>
      <c r="C624">
        <v>7.1</v>
      </c>
      <c r="D624">
        <v>2.85</v>
      </c>
      <c r="F624">
        <v>42</v>
      </c>
      <c r="G624">
        <v>3500</v>
      </c>
      <c r="H624">
        <v>1.02</v>
      </c>
      <c r="I624">
        <v>17.34</v>
      </c>
      <c r="J624" t="s">
        <v>626</v>
      </c>
      <c r="K624" t="s">
        <v>748</v>
      </c>
      <c r="L624" t="s">
        <v>78</v>
      </c>
      <c r="M624" t="s">
        <v>78</v>
      </c>
      <c r="N624"/>
      <c r="O624"/>
      <c r="P624"/>
      <c r="Q624"/>
    </row>
    <row r="625" spans="1:17" s="59" customFormat="1" x14ac:dyDescent="0.25">
      <c r="A625" t="s">
        <v>1422</v>
      </c>
      <c r="B625">
        <v>9.06</v>
      </c>
      <c r="C625">
        <v>7.1</v>
      </c>
      <c r="D625">
        <v>2.9</v>
      </c>
      <c r="F625">
        <v>46</v>
      </c>
      <c r="G625">
        <v>3400</v>
      </c>
      <c r="H625">
        <v>1</v>
      </c>
      <c r="I625">
        <v>18.22</v>
      </c>
      <c r="J625" t="s">
        <v>627</v>
      </c>
      <c r="K625" t="s">
        <v>748</v>
      </c>
      <c r="L625" t="s">
        <v>78</v>
      </c>
      <c r="M625" t="s">
        <v>78</v>
      </c>
      <c r="N625"/>
      <c r="O625"/>
      <c r="P625"/>
      <c r="Q625"/>
    </row>
    <row r="626" spans="1:17" s="59" customFormat="1" x14ac:dyDescent="0.25">
      <c r="A626" t="s">
        <v>1423</v>
      </c>
      <c r="B626">
        <v>10</v>
      </c>
      <c r="C626">
        <v>7.9</v>
      </c>
      <c r="D626">
        <v>3.3</v>
      </c>
      <c r="F626">
        <v>60</v>
      </c>
      <c r="G626">
        <v>4200</v>
      </c>
      <c r="H626">
        <v>1</v>
      </c>
      <c r="I626">
        <v>21.54</v>
      </c>
      <c r="J626" t="s">
        <v>627</v>
      </c>
      <c r="K626" t="s">
        <v>748</v>
      </c>
      <c r="L626" t="s">
        <v>78</v>
      </c>
      <c r="M626" t="s">
        <v>78</v>
      </c>
      <c r="N626"/>
      <c r="O626"/>
      <c r="P626"/>
      <c r="Q626"/>
    </row>
    <row r="627" spans="1:17" s="59" customFormat="1" x14ac:dyDescent="0.25">
      <c r="A627" t="s">
        <v>720</v>
      </c>
      <c r="B627">
        <v>10.5</v>
      </c>
      <c r="C627">
        <v>8.6199999999999992</v>
      </c>
      <c r="D627">
        <v>3.5</v>
      </c>
      <c r="F627">
        <v>63</v>
      </c>
      <c r="G627">
        <v>4500</v>
      </c>
      <c r="H627">
        <v>1</v>
      </c>
      <c r="I627">
        <v>23.13</v>
      </c>
      <c r="J627" t="s">
        <v>623</v>
      </c>
      <c r="K627" t="s">
        <v>748</v>
      </c>
      <c r="L627" t="s">
        <v>78</v>
      </c>
      <c r="M627" t="s">
        <v>78</v>
      </c>
      <c r="N627"/>
      <c r="O627"/>
      <c r="P627"/>
      <c r="Q627"/>
    </row>
    <row r="628" spans="1:17" s="59" customFormat="1" x14ac:dyDescent="0.25">
      <c r="A628" t="s">
        <v>1815</v>
      </c>
      <c r="B628">
        <v>6.6</v>
      </c>
      <c r="C628">
        <v>5.7</v>
      </c>
      <c r="D628">
        <v>2.5</v>
      </c>
      <c r="F628">
        <v>21</v>
      </c>
      <c r="G628">
        <v>1000</v>
      </c>
      <c r="H628">
        <v>1</v>
      </c>
      <c r="I628">
        <v>13.96</v>
      </c>
      <c r="J628" t="s">
        <v>626</v>
      </c>
      <c r="K628" t="s">
        <v>748</v>
      </c>
      <c r="L628" t="s">
        <v>78</v>
      </c>
      <c r="M628" t="s">
        <v>78</v>
      </c>
      <c r="N628"/>
      <c r="O628"/>
      <c r="P628"/>
      <c r="Q628"/>
    </row>
    <row r="629" spans="1:17" s="59" customFormat="1" x14ac:dyDescent="0.25">
      <c r="A629" t="s">
        <v>1424</v>
      </c>
      <c r="B629">
        <v>11.8</v>
      </c>
      <c r="C629">
        <v>8.3000000000000007</v>
      </c>
      <c r="D629">
        <v>3.16</v>
      </c>
      <c r="F629">
        <v>75</v>
      </c>
      <c r="G629">
        <v>5500</v>
      </c>
      <c r="H629">
        <v>1</v>
      </c>
      <c r="I629">
        <v>24.34</v>
      </c>
      <c r="J629" t="s">
        <v>623</v>
      </c>
      <c r="K629" t="s">
        <v>748</v>
      </c>
      <c r="L629" t="s">
        <v>78</v>
      </c>
      <c r="M629" t="s">
        <v>78</v>
      </c>
      <c r="N629"/>
      <c r="O629"/>
      <c r="P629"/>
      <c r="Q629"/>
    </row>
    <row r="630" spans="1:17" s="59" customFormat="1" x14ac:dyDescent="0.25">
      <c r="A630" t="s">
        <v>1425</v>
      </c>
      <c r="B630">
        <v>7.1</v>
      </c>
      <c r="C630">
        <v>5.45</v>
      </c>
      <c r="D630">
        <v>2.4500000000000002</v>
      </c>
      <c r="F630">
        <v>29</v>
      </c>
      <c r="G630">
        <v>750</v>
      </c>
      <c r="H630">
        <v>1.03</v>
      </c>
      <c r="I630">
        <v>18.149999999999999</v>
      </c>
      <c r="J630" t="s">
        <v>627</v>
      </c>
      <c r="K630" t="s">
        <v>748</v>
      </c>
      <c r="L630" t="s">
        <v>78</v>
      </c>
      <c r="M630" t="s">
        <v>78</v>
      </c>
      <c r="N630"/>
      <c r="O630"/>
      <c r="P630"/>
      <c r="Q630"/>
    </row>
    <row r="631" spans="1:17" s="59" customFormat="1" x14ac:dyDescent="0.25">
      <c r="A631" t="s">
        <v>1504</v>
      </c>
      <c r="B631">
        <v>9.75</v>
      </c>
      <c r="C631">
        <v>8.4</v>
      </c>
      <c r="D631">
        <v>3.3</v>
      </c>
      <c r="F631">
        <v>57</v>
      </c>
      <c r="G631">
        <v>3950</v>
      </c>
      <c r="H631">
        <v>1</v>
      </c>
      <c r="I631">
        <v>21.95</v>
      </c>
      <c r="J631" t="s">
        <v>627</v>
      </c>
      <c r="K631" t="s">
        <v>748</v>
      </c>
      <c r="L631" t="s">
        <v>78</v>
      </c>
      <c r="M631" t="s">
        <v>78</v>
      </c>
      <c r="N631"/>
      <c r="O631"/>
      <c r="P631"/>
      <c r="Q631"/>
    </row>
    <row r="632" spans="1:17" s="59" customFormat="1" x14ac:dyDescent="0.25">
      <c r="A632" t="s">
        <v>1505</v>
      </c>
      <c r="B632">
        <v>11.3</v>
      </c>
      <c r="C632">
        <v>9.4</v>
      </c>
      <c r="D632">
        <v>3.74</v>
      </c>
      <c r="F632">
        <v>71</v>
      </c>
      <c r="G632">
        <v>6050</v>
      </c>
      <c r="H632">
        <v>1</v>
      </c>
      <c r="I632">
        <v>24.19</v>
      </c>
      <c r="J632" t="s">
        <v>623</v>
      </c>
      <c r="K632" t="s">
        <v>748</v>
      </c>
      <c r="L632" t="s">
        <v>78</v>
      </c>
      <c r="M632" t="s">
        <v>78</v>
      </c>
      <c r="N632"/>
      <c r="O632"/>
      <c r="P632"/>
      <c r="Q632"/>
    </row>
    <row r="633" spans="1:17" s="59" customFormat="1" x14ac:dyDescent="0.25">
      <c r="A633" t="s">
        <v>1289</v>
      </c>
      <c r="B633">
        <v>13.36</v>
      </c>
      <c r="C633">
        <v>10.7</v>
      </c>
      <c r="D633">
        <v>4.2</v>
      </c>
      <c r="F633">
        <v>106</v>
      </c>
      <c r="G633">
        <v>8980</v>
      </c>
      <c r="H633">
        <v>1.05</v>
      </c>
      <c r="I633">
        <v>31.43</v>
      </c>
      <c r="J633" t="s">
        <v>624</v>
      </c>
      <c r="K633" t="s">
        <v>748</v>
      </c>
      <c r="L633" t="s">
        <v>78</v>
      </c>
      <c r="M633" t="s">
        <v>78</v>
      </c>
      <c r="N633"/>
      <c r="O633"/>
      <c r="P633"/>
      <c r="Q633"/>
    </row>
    <row r="634" spans="1:17" s="59" customFormat="1" x14ac:dyDescent="0.25">
      <c r="A634" t="s">
        <v>386</v>
      </c>
      <c r="B634">
        <v>15.95</v>
      </c>
      <c r="C634">
        <v>15.35</v>
      </c>
      <c r="D634">
        <v>4.24</v>
      </c>
      <c r="F634">
        <v>154</v>
      </c>
      <c r="G634">
        <v>8500</v>
      </c>
      <c r="H634">
        <v>1</v>
      </c>
      <c r="I634">
        <v>50.2</v>
      </c>
      <c r="J634" t="s">
        <v>628</v>
      </c>
      <c r="K634" t="s">
        <v>748</v>
      </c>
      <c r="L634" t="s">
        <v>78</v>
      </c>
      <c r="M634" t="s">
        <v>78</v>
      </c>
      <c r="N634"/>
      <c r="O634"/>
      <c r="P634"/>
      <c r="Q634"/>
    </row>
    <row r="635" spans="1:17" s="59" customFormat="1" x14ac:dyDescent="0.25">
      <c r="A635" t="s">
        <v>1506</v>
      </c>
      <c r="B635">
        <v>8.5</v>
      </c>
      <c r="C635">
        <v>7.5</v>
      </c>
      <c r="D635">
        <v>2.85</v>
      </c>
      <c r="F635">
        <v>42</v>
      </c>
      <c r="G635">
        <v>8500</v>
      </c>
      <c r="H635">
        <v>1</v>
      </c>
      <c r="I635">
        <v>13.18</v>
      </c>
      <c r="J635" t="s">
        <v>626</v>
      </c>
      <c r="K635" t="s">
        <v>748</v>
      </c>
      <c r="L635" t="s">
        <v>78</v>
      </c>
      <c r="M635" t="s">
        <v>78</v>
      </c>
      <c r="N635"/>
      <c r="O635"/>
      <c r="P635"/>
      <c r="Q635"/>
    </row>
    <row r="636" spans="1:17" s="59" customFormat="1" x14ac:dyDescent="0.25">
      <c r="A636" t="s">
        <v>1507</v>
      </c>
      <c r="B636">
        <v>13.81</v>
      </c>
      <c r="C636">
        <v>9.6</v>
      </c>
      <c r="D636">
        <v>3.68</v>
      </c>
      <c r="F636">
        <v>96</v>
      </c>
      <c r="G636">
        <v>11500</v>
      </c>
      <c r="H636">
        <v>1.07</v>
      </c>
      <c r="I636">
        <v>26.93</v>
      </c>
      <c r="J636" t="s">
        <v>625</v>
      </c>
      <c r="K636" t="s">
        <v>748</v>
      </c>
      <c r="L636" t="s">
        <v>78</v>
      </c>
      <c r="M636" t="s">
        <v>78</v>
      </c>
      <c r="N636"/>
      <c r="O636"/>
      <c r="P636"/>
      <c r="Q636"/>
    </row>
    <row r="637" spans="1:17" s="59" customFormat="1" x14ac:dyDescent="0.25">
      <c r="A637" t="s">
        <v>1816</v>
      </c>
      <c r="B637">
        <v>6.8</v>
      </c>
      <c r="C637">
        <v>5.2</v>
      </c>
      <c r="D637">
        <v>2.48</v>
      </c>
      <c r="F637">
        <v>18</v>
      </c>
      <c r="G637">
        <v>1300</v>
      </c>
      <c r="H637">
        <v>1</v>
      </c>
      <c r="I637">
        <v>11.62</v>
      </c>
      <c r="J637" t="s">
        <v>626</v>
      </c>
      <c r="K637" t="s">
        <v>748</v>
      </c>
      <c r="L637" t="s">
        <v>78</v>
      </c>
      <c r="M637" t="s">
        <v>78</v>
      </c>
      <c r="N637"/>
      <c r="O637"/>
      <c r="P637"/>
      <c r="Q637"/>
    </row>
    <row r="638" spans="1:17" s="59" customFormat="1" x14ac:dyDescent="0.25">
      <c r="A638" t="s">
        <v>1508</v>
      </c>
      <c r="B638">
        <v>10.45</v>
      </c>
      <c r="C638">
        <v>8.9499999999999993</v>
      </c>
      <c r="D638">
        <v>3.6</v>
      </c>
      <c r="F638">
        <v>65.319999999999993</v>
      </c>
      <c r="G638">
        <v>4600</v>
      </c>
      <c r="H638">
        <v>1</v>
      </c>
      <c r="I638">
        <v>23.89</v>
      </c>
      <c r="J638" t="s">
        <v>623</v>
      </c>
      <c r="K638" t="s">
        <v>748</v>
      </c>
      <c r="L638" t="s">
        <v>78</v>
      </c>
      <c r="M638" t="s">
        <v>78</v>
      </c>
      <c r="N638"/>
      <c r="O638"/>
      <c r="P638"/>
      <c r="Q638"/>
    </row>
    <row r="639" spans="1:17" s="59" customFormat="1" x14ac:dyDescent="0.25">
      <c r="A639" t="s">
        <v>1509</v>
      </c>
      <c r="B639">
        <v>10.45</v>
      </c>
      <c r="C639">
        <v>8.9499999999999993</v>
      </c>
      <c r="D639">
        <v>3.6</v>
      </c>
      <c r="F639">
        <v>71.31</v>
      </c>
      <c r="G639">
        <v>4600</v>
      </c>
      <c r="H639">
        <v>1</v>
      </c>
      <c r="I639">
        <v>24.96</v>
      </c>
      <c r="J639" t="s">
        <v>623</v>
      </c>
      <c r="K639" t="s">
        <v>748</v>
      </c>
      <c r="L639" t="s">
        <v>78</v>
      </c>
      <c r="M639" t="s">
        <v>78</v>
      </c>
      <c r="N639"/>
      <c r="O639"/>
      <c r="P639"/>
      <c r="Q639"/>
    </row>
    <row r="640" spans="1:17" s="59" customFormat="1" x14ac:dyDescent="0.25">
      <c r="A640" t="s">
        <v>1510</v>
      </c>
      <c r="B640">
        <v>10.75</v>
      </c>
      <c r="C640">
        <v>8.9499999999999993</v>
      </c>
      <c r="D640">
        <v>3.6</v>
      </c>
      <c r="F640">
        <v>65.319999999999993</v>
      </c>
      <c r="G640">
        <v>4600</v>
      </c>
      <c r="H640">
        <v>1</v>
      </c>
      <c r="I640">
        <v>24.11</v>
      </c>
      <c r="J640" t="s">
        <v>623</v>
      </c>
      <c r="K640" t="s">
        <v>748</v>
      </c>
      <c r="L640" t="s">
        <v>78</v>
      </c>
      <c r="M640" t="s">
        <v>78</v>
      </c>
      <c r="N640"/>
      <c r="O640"/>
      <c r="P640"/>
      <c r="Q640"/>
    </row>
    <row r="641" spans="1:17" s="59" customFormat="1" x14ac:dyDescent="0.25">
      <c r="A641" t="s">
        <v>1511</v>
      </c>
      <c r="B641">
        <v>10.75</v>
      </c>
      <c r="C641">
        <v>8.9499999999999993</v>
      </c>
      <c r="D641">
        <v>3.6</v>
      </c>
      <c r="F641">
        <v>67</v>
      </c>
      <c r="G641">
        <v>4600</v>
      </c>
      <c r="H641">
        <v>1</v>
      </c>
      <c r="I641">
        <v>24.42</v>
      </c>
      <c r="J641" t="s">
        <v>623</v>
      </c>
      <c r="K641" t="s">
        <v>748</v>
      </c>
      <c r="L641" t="s">
        <v>78</v>
      </c>
      <c r="M641" t="s">
        <v>78</v>
      </c>
      <c r="N641"/>
      <c r="O641"/>
      <c r="P641"/>
      <c r="Q641"/>
    </row>
    <row r="642" spans="1:17" s="59" customFormat="1" x14ac:dyDescent="0.25">
      <c r="A642" t="s">
        <v>1817</v>
      </c>
      <c r="B642">
        <v>11.35</v>
      </c>
      <c r="C642">
        <v>9.65</v>
      </c>
      <c r="D642">
        <v>3.8</v>
      </c>
      <c r="F642">
        <v>81.98</v>
      </c>
      <c r="G642">
        <v>7000</v>
      </c>
      <c r="H642">
        <v>1</v>
      </c>
      <c r="I642">
        <v>25.27</v>
      </c>
      <c r="J642" t="s">
        <v>625</v>
      </c>
      <c r="K642" t="s">
        <v>748</v>
      </c>
      <c r="L642" t="s">
        <v>78</v>
      </c>
      <c r="M642" t="s">
        <v>78</v>
      </c>
      <c r="N642"/>
      <c r="O642"/>
      <c r="P642"/>
      <c r="Q642"/>
    </row>
    <row r="643" spans="1:17" s="59" customFormat="1" x14ac:dyDescent="0.25">
      <c r="A643" t="s">
        <v>1820</v>
      </c>
      <c r="B643">
        <v>12.6</v>
      </c>
      <c r="C643">
        <v>10.3</v>
      </c>
      <c r="D643">
        <v>4.05</v>
      </c>
      <c r="F643">
        <v>105.48</v>
      </c>
      <c r="G643">
        <v>9000</v>
      </c>
      <c r="H643">
        <v>1</v>
      </c>
      <c r="I643">
        <v>28.56</v>
      </c>
      <c r="J643" t="s">
        <v>624</v>
      </c>
      <c r="K643" t="s">
        <v>748</v>
      </c>
      <c r="L643" t="s">
        <v>78</v>
      </c>
      <c r="M643" t="s">
        <v>78</v>
      </c>
      <c r="N643"/>
      <c r="O643"/>
      <c r="P643"/>
      <c r="Q643"/>
    </row>
    <row r="644" spans="1:17" s="59" customFormat="1" x14ac:dyDescent="0.25">
      <c r="A644" t="s">
        <v>1818</v>
      </c>
      <c r="B644">
        <v>11.6</v>
      </c>
      <c r="C644">
        <v>9.65</v>
      </c>
      <c r="D644">
        <v>3.8</v>
      </c>
      <c r="F644">
        <v>81.98</v>
      </c>
      <c r="G644">
        <v>7000</v>
      </c>
      <c r="H644">
        <v>1</v>
      </c>
      <c r="I644">
        <v>25.46</v>
      </c>
      <c r="J644" t="s">
        <v>625</v>
      </c>
      <c r="K644" t="s">
        <v>748</v>
      </c>
      <c r="L644" t="s">
        <v>78</v>
      </c>
      <c r="M644" t="s">
        <v>78</v>
      </c>
      <c r="N644"/>
      <c r="O644"/>
      <c r="P644"/>
      <c r="Q644"/>
    </row>
    <row r="645" spans="1:17" s="59" customFormat="1" x14ac:dyDescent="0.25">
      <c r="A645" t="s">
        <v>1819</v>
      </c>
      <c r="B645">
        <v>12.6</v>
      </c>
      <c r="C645">
        <v>10.3</v>
      </c>
      <c r="D645">
        <v>4.05</v>
      </c>
      <c r="F645">
        <v>94.29</v>
      </c>
      <c r="G645">
        <v>9000</v>
      </c>
      <c r="H645">
        <v>1</v>
      </c>
      <c r="I645">
        <v>27.01</v>
      </c>
      <c r="J645" t="s">
        <v>625</v>
      </c>
      <c r="K645" t="s">
        <v>748</v>
      </c>
      <c r="L645" t="s">
        <v>78</v>
      </c>
      <c r="M645" t="s">
        <v>78</v>
      </c>
      <c r="N645"/>
      <c r="O645"/>
      <c r="P645"/>
      <c r="Q645"/>
    </row>
    <row r="646" spans="1:17" s="59" customFormat="1" x14ac:dyDescent="0.25">
      <c r="A646" t="s">
        <v>1512</v>
      </c>
      <c r="B646">
        <v>6.05</v>
      </c>
      <c r="C646">
        <v>5.0999999999999996</v>
      </c>
      <c r="D646">
        <v>2.2999999999999998</v>
      </c>
      <c r="F646">
        <v>22</v>
      </c>
      <c r="G646">
        <v>850</v>
      </c>
      <c r="H646">
        <v>1.02</v>
      </c>
      <c r="I646">
        <v>13.92</v>
      </c>
      <c r="J646" t="s">
        <v>626</v>
      </c>
      <c r="K646" t="s">
        <v>748</v>
      </c>
      <c r="L646" t="s">
        <v>78</v>
      </c>
      <c r="M646" t="s">
        <v>78</v>
      </c>
      <c r="N646"/>
      <c r="O646"/>
      <c r="P646"/>
      <c r="Q646"/>
    </row>
    <row r="647" spans="1:17" s="59" customFormat="1" x14ac:dyDescent="0.25">
      <c r="A647" t="s">
        <v>1821</v>
      </c>
      <c r="B647">
        <v>6.53</v>
      </c>
      <c r="C647">
        <v>5.95</v>
      </c>
      <c r="D647">
        <v>2.4900000000000002</v>
      </c>
      <c r="F647">
        <v>28.18</v>
      </c>
      <c r="G647">
        <v>1100</v>
      </c>
      <c r="H647">
        <v>1</v>
      </c>
      <c r="I647">
        <v>16.03</v>
      </c>
      <c r="J647" t="s">
        <v>626</v>
      </c>
      <c r="K647" t="s">
        <v>748</v>
      </c>
      <c r="L647" t="s">
        <v>78</v>
      </c>
      <c r="M647" t="s">
        <v>78</v>
      </c>
      <c r="N647"/>
      <c r="O647"/>
      <c r="P647"/>
      <c r="Q647"/>
    </row>
    <row r="648" spans="1:17" s="59" customFormat="1" x14ac:dyDescent="0.25">
      <c r="A648" t="s">
        <v>1513</v>
      </c>
      <c r="B648">
        <v>7.15</v>
      </c>
      <c r="C648">
        <v>6</v>
      </c>
      <c r="D648">
        <v>2.5</v>
      </c>
      <c r="F648">
        <v>29.47</v>
      </c>
      <c r="G648">
        <v>1430</v>
      </c>
      <c r="H648">
        <v>1</v>
      </c>
      <c r="I648">
        <v>15.72</v>
      </c>
      <c r="J648" t="s">
        <v>626</v>
      </c>
      <c r="K648" t="s">
        <v>748</v>
      </c>
      <c r="L648" t="s">
        <v>78</v>
      </c>
      <c r="M648" t="s">
        <v>78</v>
      </c>
      <c r="N648"/>
      <c r="O648"/>
      <c r="P648"/>
      <c r="Q648"/>
    </row>
    <row r="649" spans="1:17" s="59" customFormat="1" x14ac:dyDescent="0.25">
      <c r="A649" t="s">
        <v>1822</v>
      </c>
      <c r="B649">
        <v>7.05</v>
      </c>
      <c r="C649">
        <v>6.3</v>
      </c>
      <c r="D649">
        <v>2.48</v>
      </c>
      <c r="F649">
        <v>31.43</v>
      </c>
      <c r="G649">
        <v>1650</v>
      </c>
      <c r="H649">
        <v>1</v>
      </c>
      <c r="I649">
        <v>15.93</v>
      </c>
      <c r="J649" t="s">
        <v>626</v>
      </c>
      <c r="K649" t="s">
        <v>748</v>
      </c>
      <c r="L649" t="s">
        <v>78</v>
      </c>
      <c r="M649" t="s">
        <v>78</v>
      </c>
      <c r="N649"/>
      <c r="O649"/>
      <c r="P649"/>
      <c r="Q649"/>
    </row>
    <row r="650" spans="1:17" s="59" customFormat="1" x14ac:dyDescent="0.25">
      <c r="A650" t="s">
        <v>1823</v>
      </c>
      <c r="B650">
        <v>7.05</v>
      </c>
      <c r="C650">
        <v>6.3</v>
      </c>
      <c r="D650">
        <v>2.48</v>
      </c>
      <c r="F650">
        <v>31.43</v>
      </c>
      <c r="G650">
        <v>1550</v>
      </c>
      <c r="H650">
        <v>1</v>
      </c>
      <c r="I650">
        <v>16.22</v>
      </c>
      <c r="J650" t="s">
        <v>626</v>
      </c>
      <c r="K650" t="s">
        <v>748</v>
      </c>
      <c r="L650" t="s">
        <v>78</v>
      </c>
      <c r="M650" t="s">
        <v>78</v>
      </c>
      <c r="N650"/>
      <c r="O650"/>
      <c r="P650"/>
      <c r="Q650"/>
    </row>
    <row r="651" spans="1:17" s="59" customFormat="1" x14ac:dyDescent="0.25">
      <c r="A651" t="s">
        <v>1514</v>
      </c>
      <c r="B651">
        <v>7.85</v>
      </c>
      <c r="C651">
        <v>6.4</v>
      </c>
      <c r="D651">
        <v>2.8</v>
      </c>
      <c r="F651">
        <v>36.799999999999997</v>
      </c>
      <c r="G651">
        <v>2000</v>
      </c>
      <c r="H651">
        <v>1</v>
      </c>
      <c r="I651">
        <v>17.190000000000001</v>
      </c>
      <c r="J651" t="s">
        <v>626</v>
      </c>
      <c r="K651" t="s">
        <v>748</v>
      </c>
      <c r="L651" t="s">
        <v>78</v>
      </c>
      <c r="M651" t="s">
        <v>78</v>
      </c>
      <c r="N651"/>
      <c r="O651"/>
      <c r="P651"/>
      <c r="Q651"/>
    </row>
    <row r="652" spans="1:17" s="59" customFormat="1" x14ac:dyDescent="0.25">
      <c r="A652" t="s">
        <v>1824</v>
      </c>
      <c r="B652">
        <v>7.7</v>
      </c>
      <c r="C652">
        <v>6.6</v>
      </c>
      <c r="D652">
        <v>2.95</v>
      </c>
      <c r="F652">
        <v>39.369999999999997</v>
      </c>
      <c r="G652">
        <v>2200</v>
      </c>
      <c r="H652">
        <v>1</v>
      </c>
      <c r="I652">
        <v>17.61</v>
      </c>
      <c r="J652" t="s">
        <v>626</v>
      </c>
      <c r="K652" t="s">
        <v>748</v>
      </c>
      <c r="L652" t="s">
        <v>78</v>
      </c>
      <c r="M652" t="s">
        <v>78</v>
      </c>
      <c r="N652"/>
      <c r="O652"/>
      <c r="P652"/>
      <c r="Q652"/>
    </row>
    <row r="653" spans="1:17" s="59" customFormat="1" x14ac:dyDescent="0.25">
      <c r="A653" t="s">
        <v>1825</v>
      </c>
      <c r="B653">
        <v>7.7</v>
      </c>
      <c r="C653">
        <v>6.6</v>
      </c>
      <c r="D653">
        <v>2.95</v>
      </c>
      <c r="F653">
        <v>39.369999999999997</v>
      </c>
      <c r="G653">
        <v>2050</v>
      </c>
      <c r="H653">
        <v>1</v>
      </c>
      <c r="I653">
        <v>17.98</v>
      </c>
      <c r="J653" t="s">
        <v>626</v>
      </c>
      <c r="K653" t="s">
        <v>748</v>
      </c>
      <c r="L653" t="s">
        <v>78</v>
      </c>
      <c r="M653" t="s">
        <v>78</v>
      </c>
      <c r="N653"/>
      <c r="O653"/>
      <c r="P653"/>
      <c r="Q653"/>
    </row>
    <row r="654" spans="1:17" s="59" customFormat="1" x14ac:dyDescent="0.25">
      <c r="A654" t="s">
        <v>1826</v>
      </c>
      <c r="B654">
        <v>7.75</v>
      </c>
      <c r="C654">
        <v>7.05</v>
      </c>
      <c r="D654">
        <v>2.95</v>
      </c>
      <c r="F654">
        <v>39.520000000000003</v>
      </c>
      <c r="G654">
        <v>2300</v>
      </c>
      <c r="H654">
        <v>1</v>
      </c>
      <c r="I654">
        <v>18.02</v>
      </c>
      <c r="J654" t="s">
        <v>627</v>
      </c>
      <c r="K654" t="s">
        <v>748</v>
      </c>
      <c r="L654" t="s">
        <v>78</v>
      </c>
      <c r="M654" t="s">
        <v>78</v>
      </c>
      <c r="N654"/>
      <c r="O654"/>
      <c r="P654"/>
      <c r="Q654"/>
    </row>
    <row r="655" spans="1:17" s="59" customFormat="1" x14ac:dyDescent="0.25">
      <c r="A655" t="s">
        <v>387</v>
      </c>
      <c r="B655">
        <v>8.5</v>
      </c>
      <c r="C655">
        <v>7.2</v>
      </c>
      <c r="D655">
        <v>3</v>
      </c>
      <c r="F655">
        <v>44</v>
      </c>
      <c r="G655">
        <v>2700</v>
      </c>
      <c r="H655">
        <v>0.98</v>
      </c>
      <c r="I655">
        <v>18.5</v>
      </c>
      <c r="J655" t="s">
        <v>627</v>
      </c>
      <c r="K655" t="s">
        <v>748</v>
      </c>
      <c r="L655" t="s">
        <v>78</v>
      </c>
      <c r="M655" t="s">
        <v>78</v>
      </c>
      <c r="N655"/>
      <c r="O655"/>
      <c r="P655"/>
      <c r="Q655"/>
    </row>
    <row r="656" spans="1:17" s="59" customFormat="1" x14ac:dyDescent="0.25">
      <c r="A656" t="s">
        <v>1827</v>
      </c>
      <c r="B656">
        <v>8.5</v>
      </c>
      <c r="C656">
        <v>7.2</v>
      </c>
      <c r="D656">
        <v>3</v>
      </c>
      <c r="F656">
        <v>45.47</v>
      </c>
      <c r="G656">
        <v>2900</v>
      </c>
      <c r="H656">
        <v>1</v>
      </c>
      <c r="I656">
        <v>18.78</v>
      </c>
      <c r="J656" t="s">
        <v>627</v>
      </c>
      <c r="K656" t="s">
        <v>748</v>
      </c>
      <c r="L656" t="s">
        <v>78</v>
      </c>
      <c r="M656" t="s">
        <v>78</v>
      </c>
      <c r="N656"/>
      <c r="O656"/>
      <c r="P656"/>
      <c r="Q656"/>
    </row>
    <row r="657" spans="1:17" s="59" customFormat="1" x14ac:dyDescent="0.25">
      <c r="A657" t="s">
        <v>1828</v>
      </c>
      <c r="B657">
        <v>8.5</v>
      </c>
      <c r="C657">
        <v>7.2</v>
      </c>
      <c r="D657">
        <v>3</v>
      </c>
      <c r="F657">
        <v>45.47</v>
      </c>
      <c r="G657">
        <v>2700</v>
      </c>
      <c r="H657">
        <v>1</v>
      </c>
      <c r="I657">
        <v>19.190000000000001</v>
      </c>
      <c r="J657" t="s">
        <v>627</v>
      </c>
      <c r="K657" t="s">
        <v>748</v>
      </c>
      <c r="L657" t="s">
        <v>78</v>
      </c>
      <c r="M657" t="s">
        <v>78</v>
      </c>
      <c r="N657"/>
      <c r="O657"/>
      <c r="P657"/>
      <c r="Q657"/>
    </row>
    <row r="658" spans="1:17" s="59" customFormat="1" x14ac:dyDescent="0.25">
      <c r="A658" t="s">
        <v>1829</v>
      </c>
      <c r="B658">
        <v>8.6999999999999993</v>
      </c>
      <c r="C658">
        <v>7.4</v>
      </c>
      <c r="D658">
        <v>2.98</v>
      </c>
      <c r="F658">
        <v>44.56</v>
      </c>
      <c r="G658">
        <v>3200</v>
      </c>
      <c r="H658">
        <v>1</v>
      </c>
      <c r="I658">
        <v>18.45</v>
      </c>
      <c r="J658" t="s">
        <v>627</v>
      </c>
      <c r="K658" t="s">
        <v>748</v>
      </c>
      <c r="L658" t="s">
        <v>78</v>
      </c>
      <c r="M658" t="s">
        <v>78</v>
      </c>
      <c r="N658"/>
      <c r="O658"/>
      <c r="P658"/>
      <c r="Q658"/>
    </row>
    <row r="659" spans="1:17" s="59" customFormat="1" x14ac:dyDescent="0.25">
      <c r="A659" t="s">
        <v>1515</v>
      </c>
      <c r="B659">
        <v>8.9499999999999993</v>
      </c>
      <c r="C659">
        <v>7.3</v>
      </c>
      <c r="D659">
        <v>3.1</v>
      </c>
      <c r="F659">
        <v>49</v>
      </c>
      <c r="G659">
        <v>3300</v>
      </c>
      <c r="H659">
        <v>1</v>
      </c>
      <c r="I659">
        <v>19.260000000000002</v>
      </c>
      <c r="J659" t="s">
        <v>627</v>
      </c>
      <c r="K659" t="s">
        <v>748</v>
      </c>
      <c r="L659" t="s">
        <v>78</v>
      </c>
      <c r="M659" t="s">
        <v>78</v>
      </c>
      <c r="N659"/>
      <c r="O659"/>
      <c r="P659"/>
      <c r="Q659"/>
    </row>
    <row r="660" spans="1:17" s="59" customFormat="1" x14ac:dyDescent="0.25">
      <c r="A660" t="s">
        <v>388</v>
      </c>
      <c r="B660">
        <v>8.9499999999999993</v>
      </c>
      <c r="C660">
        <v>7.8</v>
      </c>
      <c r="D660">
        <v>3.3</v>
      </c>
      <c r="F660">
        <v>52</v>
      </c>
      <c r="G660">
        <v>3200</v>
      </c>
      <c r="H660">
        <v>1</v>
      </c>
      <c r="I660">
        <v>20.88</v>
      </c>
      <c r="J660" t="s">
        <v>627</v>
      </c>
      <c r="K660" t="s">
        <v>748</v>
      </c>
      <c r="L660" t="s">
        <v>78</v>
      </c>
      <c r="M660" t="s">
        <v>78</v>
      </c>
      <c r="N660"/>
      <c r="O660"/>
      <c r="P660"/>
      <c r="Q660"/>
    </row>
    <row r="661" spans="1:17" s="59" customFormat="1" x14ac:dyDescent="0.25">
      <c r="A661" t="s">
        <v>1830</v>
      </c>
      <c r="B661">
        <v>8.9</v>
      </c>
      <c r="C661">
        <v>7.75</v>
      </c>
      <c r="D661">
        <v>3.3</v>
      </c>
      <c r="F661">
        <v>54.14</v>
      </c>
      <c r="G661">
        <v>3400</v>
      </c>
      <c r="H661">
        <v>1</v>
      </c>
      <c r="I661">
        <v>20.82</v>
      </c>
      <c r="J661" t="s">
        <v>627</v>
      </c>
      <c r="K661" t="s">
        <v>748</v>
      </c>
      <c r="L661" t="s">
        <v>78</v>
      </c>
      <c r="M661" t="s">
        <v>78</v>
      </c>
      <c r="N661"/>
      <c r="O661"/>
      <c r="P661"/>
      <c r="Q661"/>
    </row>
    <row r="662" spans="1:17" s="59" customFormat="1" x14ac:dyDescent="0.25">
      <c r="A662" t="s">
        <v>1831</v>
      </c>
      <c r="B662">
        <v>8.9</v>
      </c>
      <c r="C662">
        <v>7.75</v>
      </c>
      <c r="D662">
        <v>3.3</v>
      </c>
      <c r="F662">
        <v>54.14</v>
      </c>
      <c r="G662">
        <v>3200</v>
      </c>
      <c r="H662">
        <v>1.03</v>
      </c>
      <c r="I662">
        <v>21.84</v>
      </c>
      <c r="J662" t="s">
        <v>627</v>
      </c>
      <c r="K662" t="s">
        <v>748</v>
      </c>
      <c r="L662" t="s">
        <v>78</v>
      </c>
      <c r="M662" t="s">
        <v>78</v>
      </c>
      <c r="N662"/>
      <c r="O662"/>
      <c r="P662"/>
      <c r="Q662"/>
    </row>
    <row r="663" spans="1:17" s="59" customFormat="1" x14ac:dyDescent="0.25">
      <c r="A663" t="s">
        <v>1832</v>
      </c>
      <c r="B663">
        <v>8.9</v>
      </c>
      <c r="C663">
        <v>7.75</v>
      </c>
      <c r="D663">
        <v>3.3</v>
      </c>
      <c r="F663">
        <v>54.14</v>
      </c>
      <c r="G663">
        <v>3200</v>
      </c>
      <c r="H663">
        <v>1</v>
      </c>
      <c r="I663">
        <v>21.2</v>
      </c>
      <c r="J663" t="s">
        <v>627</v>
      </c>
      <c r="K663" t="s">
        <v>748</v>
      </c>
      <c r="L663" t="s">
        <v>78</v>
      </c>
      <c r="M663" t="s">
        <v>78</v>
      </c>
      <c r="N663"/>
      <c r="O663"/>
      <c r="P663"/>
      <c r="Q663"/>
    </row>
    <row r="664" spans="1:17" s="59" customFormat="1" x14ac:dyDescent="0.25">
      <c r="A664" t="s">
        <v>1833</v>
      </c>
      <c r="B664">
        <v>8.9</v>
      </c>
      <c r="C664">
        <v>7.75</v>
      </c>
      <c r="D664">
        <v>3.3</v>
      </c>
      <c r="F664">
        <v>54.14</v>
      </c>
      <c r="G664">
        <v>3200</v>
      </c>
      <c r="H664">
        <v>1.02</v>
      </c>
      <c r="I664">
        <v>21.63</v>
      </c>
      <c r="J664" t="s">
        <v>627</v>
      </c>
      <c r="K664" t="s">
        <v>748</v>
      </c>
      <c r="L664" t="s">
        <v>78</v>
      </c>
      <c r="M664" t="s">
        <v>78</v>
      </c>
      <c r="N664"/>
      <c r="O664"/>
      <c r="P664"/>
      <c r="Q664"/>
    </row>
    <row r="665" spans="1:17" s="59" customFormat="1" x14ac:dyDescent="0.25">
      <c r="A665" t="s">
        <v>389</v>
      </c>
      <c r="B665">
        <v>9.5500000000000007</v>
      </c>
      <c r="C665">
        <v>8</v>
      </c>
      <c r="D665">
        <v>3.3</v>
      </c>
      <c r="F665">
        <v>55</v>
      </c>
      <c r="G665">
        <v>3700</v>
      </c>
      <c r="H665">
        <v>1</v>
      </c>
      <c r="I665">
        <v>21.26</v>
      </c>
      <c r="J665" t="s">
        <v>627</v>
      </c>
      <c r="K665" t="s">
        <v>748</v>
      </c>
      <c r="L665" t="s">
        <v>78</v>
      </c>
      <c r="M665" t="s">
        <v>78</v>
      </c>
      <c r="N665"/>
      <c r="O665"/>
      <c r="P665"/>
      <c r="Q665"/>
    </row>
    <row r="666" spans="1:17" s="59" customFormat="1" x14ac:dyDescent="0.25">
      <c r="A666" t="s">
        <v>1834</v>
      </c>
      <c r="B666">
        <v>9.5500000000000007</v>
      </c>
      <c r="C666">
        <v>8</v>
      </c>
      <c r="D666">
        <v>3.3</v>
      </c>
      <c r="F666">
        <v>55.66</v>
      </c>
      <c r="G666">
        <v>3800</v>
      </c>
      <c r="H666">
        <v>1</v>
      </c>
      <c r="I666">
        <v>21.21</v>
      </c>
      <c r="J666" t="s">
        <v>627</v>
      </c>
      <c r="K666" t="s">
        <v>748</v>
      </c>
      <c r="L666" t="s">
        <v>78</v>
      </c>
      <c r="M666" t="s">
        <v>78</v>
      </c>
      <c r="N666"/>
      <c r="O666"/>
      <c r="P666"/>
      <c r="Q666"/>
    </row>
    <row r="667" spans="1:17" s="59" customFormat="1" x14ac:dyDescent="0.25">
      <c r="A667" t="s">
        <v>1835</v>
      </c>
      <c r="B667">
        <v>9.5500000000000007</v>
      </c>
      <c r="C667">
        <v>8</v>
      </c>
      <c r="D667">
        <v>3.3</v>
      </c>
      <c r="F667">
        <v>55.66</v>
      </c>
      <c r="G667">
        <v>3700</v>
      </c>
      <c r="H667">
        <v>1</v>
      </c>
      <c r="I667">
        <v>21.38</v>
      </c>
      <c r="J667" t="s">
        <v>627</v>
      </c>
      <c r="K667" t="s">
        <v>748</v>
      </c>
      <c r="L667" t="s">
        <v>78</v>
      </c>
      <c r="M667" t="s">
        <v>78</v>
      </c>
      <c r="N667"/>
      <c r="O667"/>
      <c r="P667"/>
      <c r="Q667"/>
    </row>
    <row r="668" spans="1:17" s="59" customFormat="1" x14ac:dyDescent="0.25">
      <c r="A668" t="s">
        <v>390</v>
      </c>
      <c r="B668">
        <v>9.0500000000000007</v>
      </c>
      <c r="C668">
        <v>7.8</v>
      </c>
      <c r="D668">
        <v>3.3</v>
      </c>
      <c r="F668">
        <v>48</v>
      </c>
      <c r="G668">
        <v>3000</v>
      </c>
      <c r="H668">
        <v>1</v>
      </c>
      <c r="I668">
        <v>20.52</v>
      </c>
      <c r="J668" t="s">
        <v>627</v>
      </c>
      <c r="K668" t="s">
        <v>748</v>
      </c>
      <c r="L668" t="s">
        <v>78</v>
      </c>
      <c r="M668" t="s">
        <v>78</v>
      </c>
      <c r="N668"/>
      <c r="O668"/>
      <c r="P668"/>
      <c r="Q668"/>
    </row>
    <row r="669" spans="1:17" s="59" customFormat="1" x14ac:dyDescent="0.25">
      <c r="A669" t="s">
        <v>1836</v>
      </c>
      <c r="B669">
        <v>9</v>
      </c>
      <c r="C669">
        <v>7.78</v>
      </c>
      <c r="D669">
        <v>3.3</v>
      </c>
      <c r="F669">
        <v>49.31</v>
      </c>
      <c r="G669">
        <v>3500</v>
      </c>
      <c r="H669">
        <v>1</v>
      </c>
      <c r="I669">
        <v>19.8</v>
      </c>
      <c r="J669" t="s">
        <v>627</v>
      </c>
      <c r="K669" t="s">
        <v>748</v>
      </c>
      <c r="L669" t="s">
        <v>78</v>
      </c>
      <c r="M669" t="s">
        <v>78</v>
      </c>
      <c r="N669"/>
      <c r="O669"/>
      <c r="P669"/>
      <c r="Q669"/>
    </row>
    <row r="670" spans="1:17" s="59" customFormat="1" x14ac:dyDescent="0.25">
      <c r="A670" t="s">
        <v>1837</v>
      </c>
      <c r="B670">
        <v>9</v>
      </c>
      <c r="C670">
        <v>7.78</v>
      </c>
      <c r="D670">
        <v>3.3</v>
      </c>
      <c r="F670">
        <v>56.77</v>
      </c>
      <c r="G670">
        <v>3650</v>
      </c>
      <c r="H670">
        <v>1.05</v>
      </c>
      <c r="I670">
        <v>22.02</v>
      </c>
      <c r="J670" t="s">
        <v>627</v>
      </c>
      <c r="K670" t="s">
        <v>748</v>
      </c>
      <c r="L670" t="s">
        <v>78</v>
      </c>
      <c r="M670" t="s">
        <v>78</v>
      </c>
      <c r="N670"/>
      <c r="O670"/>
      <c r="P670"/>
      <c r="Q670"/>
    </row>
    <row r="671" spans="1:17" s="59" customFormat="1" x14ac:dyDescent="0.25">
      <c r="A671" t="s">
        <v>1838</v>
      </c>
      <c r="B671">
        <v>9.9</v>
      </c>
      <c r="C671">
        <v>7.8</v>
      </c>
      <c r="D671">
        <v>3.45</v>
      </c>
      <c r="F671">
        <v>60.23</v>
      </c>
      <c r="G671">
        <v>4300</v>
      </c>
      <c r="H671">
        <v>0.96</v>
      </c>
      <c r="I671">
        <v>20.46</v>
      </c>
      <c r="J671" t="s">
        <v>627</v>
      </c>
      <c r="K671" t="s">
        <v>748</v>
      </c>
      <c r="L671" t="s">
        <v>78</v>
      </c>
      <c r="M671" t="s">
        <v>78</v>
      </c>
      <c r="N671"/>
      <c r="O671"/>
      <c r="P671"/>
      <c r="Q671"/>
    </row>
    <row r="672" spans="1:17" s="59" customFormat="1" x14ac:dyDescent="0.25">
      <c r="A672" t="s">
        <v>1839</v>
      </c>
      <c r="B672">
        <v>9.9</v>
      </c>
      <c r="C672">
        <v>7.8</v>
      </c>
      <c r="D672">
        <v>3.45</v>
      </c>
      <c r="F672">
        <v>63</v>
      </c>
      <c r="G672">
        <v>4700</v>
      </c>
      <c r="H672">
        <v>0.96</v>
      </c>
      <c r="I672">
        <v>20.36</v>
      </c>
      <c r="J672" t="s">
        <v>627</v>
      </c>
      <c r="K672" t="s">
        <v>748</v>
      </c>
      <c r="L672" t="s">
        <v>78</v>
      </c>
      <c r="M672" t="s">
        <v>78</v>
      </c>
      <c r="N672"/>
      <c r="O672"/>
      <c r="P672"/>
      <c r="Q672"/>
    </row>
    <row r="673" spans="1:17" s="59" customFormat="1" ht="14.25" customHeight="1" x14ac:dyDescent="0.25">
      <c r="A673" t="s">
        <v>1840</v>
      </c>
      <c r="B673">
        <v>9.75</v>
      </c>
      <c r="C673">
        <v>8.25</v>
      </c>
      <c r="D673">
        <v>3.44</v>
      </c>
      <c r="F673">
        <v>58.29</v>
      </c>
      <c r="G673">
        <v>4500</v>
      </c>
      <c r="H673">
        <v>1</v>
      </c>
      <c r="I673">
        <v>21.17</v>
      </c>
      <c r="J673" t="s">
        <v>627</v>
      </c>
      <c r="K673" t="s">
        <v>748</v>
      </c>
      <c r="L673" t="s">
        <v>78</v>
      </c>
      <c r="M673" t="s">
        <v>78</v>
      </c>
      <c r="N673"/>
      <c r="O673"/>
      <c r="P673"/>
      <c r="Q673"/>
    </row>
    <row r="674" spans="1:17" s="59" customFormat="1" ht="14.25" customHeight="1" x14ac:dyDescent="0.25">
      <c r="A674" t="s">
        <v>1841</v>
      </c>
      <c r="B674">
        <v>9.75</v>
      </c>
      <c r="C674">
        <v>8.25</v>
      </c>
      <c r="D674">
        <v>3.44</v>
      </c>
      <c r="F674">
        <v>58.29</v>
      </c>
      <c r="G674">
        <v>4000</v>
      </c>
      <c r="H674">
        <v>1</v>
      </c>
      <c r="I674">
        <v>21.95</v>
      </c>
      <c r="J674" t="s">
        <v>627</v>
      </c>
      <c r="K674" t="s">
        <v>748</v>
      </c>
      <c r="L674" t="s">
        <v>78</v>
      </c>
      <c r="M674" t="s">
        <v>78</v>
      </c>
      <c r="N674"/>
      <c r="O674"/>
      <c r="P674"/>
      <c r="Q674"/>
    </row>
    <row r="675" spans="1:17" s="59" customFormat="1" ht="14.25" customHeight="1" x14ac:dyDescent="0.25">
      <c r="A675" t="s">
        <v>1842</v>
      </c>
      <c r="B675">
        <v>10.5</v>
      </c>
      <c r="C675">
        <v>8</v>
      </c>
      <c r="D675">
        <v>3.45</v>
      </c>
      <c r="F675">
        <v>58.25</v>
      </c>
      <c r="G675">
        <v>5300</v>
      </c>
      <c r="H675">
        <v>1</v>
      </c>
      <c r="I675">
        <v>20.28</v>
      </c>
      <c r="J675" t="s">
        <v>627</v>
      </c>
      <c r="K675" t="s">
        <v>748</v>
      </c>
      <c r="L675" t="s">
        <v>78</v>
      </c>
      <c r="M675" t="s">
        <v>78</v>
      </c>
      <c r="N675"/>
      <c r="O675"/>
      <c r="P675"/>
      <c r="Q675"/>
    </row>
    <row r="676" spans="1:17" s="59" customFormat="1" x14ac:dyDescent="0.25">
      <c r="A676" t="s">
        <v>1843</v>
      </c>
      <c r="B676">
        <v>10.050000000000001</v>
      </c>
      <c r="C676">
        <v>8.5500000000000007</v>
      </c>
      <c r="D676">
        <v>3.45</v>
      </c>
      <c r="F676">
        <v>62.81</v>
      </c>
      <c r="G676">
        <v>4400</v>
      </c>
      <c r="H676">
        <v>1.01</v>
      </c>
      <c r="I676">
        <v>23.02</v>
      </c>
      <c r="J676" t="s">
        <v>623</v>
      </c>
      <c r="K676" t="s">
        <v>748</v>
      </c>
      <c r="L676" t="s">
        <v>78</v>
      </c>
      <c r="M676" t="s">
        <v>78</v>
      </c>
      <c r="N676"/>
      <c r="O676"/>
      <c r="P676"/>
      <c r="Q676"/>
    </row>
    <row r="677" spans="1:17" s="59" customFormat="1" ht="14.25" customHeight="1" x14ac:dyDescent="0.25">
      <c r="A677" t="s">
        <v>1844</v>
      </c>
      <c r="B677">
        <v>10.050000000000001</v>
      </c>
      <c r="C677">
        <v>8.5500000000000007</v>
      </c>
      <c r="D677">
        <v>3.45</v>
      </c>
      <c r="F677">
        <v>62.81</v>
      </c>
      <c r="G677">
        <v>4400</v>
      </c>
      <c r="H677">
        <v>1</v>
      </c>
      <c r="I677">
        <v>22.79</v>
      </c>
      <c r="J677" t="s">
        <v>623</v>
      </c>
      <c r="K677" t="s">
        <v>748</v>
      </c>
      <c r="L677" t="s">
        <v>78</v>
      </c>
      <c r="M677" t="s">
        <v>78</v>
      </c>
      <c r="N677"/>
      <c r="O677"/>
      <c r="P677"/>
      <c r="Q677"/>
    </row>
    <row r="678" spans="1:17" s="59" customFormat="1" x14ac:dyDescent="0.25">
      <c r="A678" t="s">
        <v>1845</v>
      </c>
      <c r="B678">
        <v>10.55</v>
      </c>
      <c r="C678">
        <v>8.9</v>
      </c>
      <c r="D678">
        <v>3.55</v>
      </c>
      <c r="F678">
        <v>67.319999999999993</v>
      </c>
      <c r="G678">
        <v>5500</v>
      </c>
      <c r="H678">
        <v>1</v>
      </c>
      <c r="I678">
        <v>22.93</v>
      </c>
      <c r="J678" t="s">
        <v>623</v>
      </c>
      <c r="K678" t="s">
        <v>748</v>
      </c>
      <c r="L678" t="s">
        <v>78</v>
      </c>
      <c r="M678" t="s">
        <v>78</v>
      </c>
      <c r="N678"/>
      <c r="O678"/>
      <c r="P678"/>
      <c r="Q678"/>
    </row>
    <row r="679" spans="1:17" s="59" customFormat="1" x14ac:dyDescent="0.25">
      <c r="A679" t="s">
        <v>1321</v>
      </c>
      <c r="B679">
        <v>11.15</v>
      </c>
      <c r="C679">
        <v>9.6</v>
      </c>
      <c r="D679">
        <v>3.6</v>
      </c>
      <c r="F679">
        <v>76.13</v>
      </c>
      <c r="G679">
        <v>6000</v>
      </c>
      <c r="H679">
        <v>1.01</v>
      </c>
      <c r="I679">
        <v>25.57</v>
      </c>
      <c r="J679" t="s">
        <v>625</v>
      </c>
      <c r="K679" t="s">
        <v>748</v>
      </c>
      <c r="L679">
        <v>0</v>
      </c>
      <c r="M679">
        <v>0</v>
      </c>
      <c r="N679"/>
      <c r="O679"/>
      <c r="P679"/>
      <c r="Q679"/>
    </row>
    <row r="680" spans="1:17" s="59" customFormat="1" x14ac:dyDescent="0.25">
      <c r="A680" t="s">
        <v>1322</v>
      </c>
      <c r="B680">
        <v>11.15</v>
      </c>
      <c r="C680">
        <v>9.6</v>
      </c>
      <c r="D680">
        <v>3.6</v>
      </c>
      <c r="F680">
        <v>76.13</v>
      </c>
      <c r="G680">
        <v>6320</v>
      </c>
      <c r="H680">
        <v>1</v>
      </c>
      <c r="I680">
        <v>24.91</v>
      </c>
      <c r="J680" t="s">
        <v>623</v>
      </c>
      <c r="K680" t="s">
        <v>748</v>
      </c>
      <c r="L680">
        <v>0</v>
      </c>
      <c r="M680">
        <v>0</v>
      </c>
      <c r="N680"/>
      <c r="O680"/>
      <c r="P680"/>
      <c r="Q680"/>
    </row>
    <row r="681" spans="1:17" s="59" customFormat="1" x14ac:dyDescent="0.25">
      <c r="A681" t="s">
        <v>1516</v>
      </c>
      <c r="B681">
        <v>11.4</v>
      </c>
      <c r="C681">
        <v>9.15</v>
      </c>
      <c r="D681">
        <v>3.76</v>
      </c>
      <c r="F681">
        <v>80.459999999999994</v>
      </c>
      <c r="G681">
        <v>7000</v>
      </c>
      <c r="H681">
        <v>1</v>
      </c>
      <c r="I681">
        <v>24.31</v>
      </c>
      <c r="J681" t="s">
        <v>623</v>
      </c>
      <c r="K681" t="s">
        <v>748</v>
      </c>
      <c r="L681">
        <v>0</v>
      </c>
      <c r="M681">
        <v>0</v>
      </c>
      <c r="N681"/>
      <c r="O681"/>
      <c r="P681"/>
      <c r="Q681"/>
    </row>
    <row r="682" spans="1:17" s="59" customFormat="1" x14ac:dyDescent="0.25">
      <c r="A682" t="s">
        <v>1323</v>
      </c>
      <c r="B682">
        <v>11.4</v>
      </c>
      <c r="C682">
        <v>9.15</v>
      </c>
      <c r="D682">
        <v>3.76</v>
      </c>
      <c r="F682">
        <v>83.8</v>
      </c>
      <c r="G682">
        <v>7800</v>
      </c>
      <c r="H682">
        <v>1</v>
      </c>
      <c r="I682">
        <v>23.98</v>
      </c>
      <c r="J682" t="s">
        <v>623</v>
      </c>
      <c r="K682" t="s">
        <v>748</v>
      </c>
      <c r="L682" t="s">
        <v>78</v>
      </c>
      <c r="M682" t="s">
        <v>78</v>
      </c>
      <c r="N682"/>
      <c r="O682"/>
      <c r="P682"/>
      <c r="Q682"/>
    </row>
    <row r="683" spans="1:17" s="59" customFormat="1" x14ac:dyDescent="0.25">
      <c r="A683" t="s">
        <v>391</v>
      </c>
      <c r="B683">
        <v>10.98</v>
      </c>
      <c r="C683">
        <v>9.3000000000000007</v>
      </c>
      <c r="D683">
        <v>3.65</v>
      </c>
      <c r="F683">
        <v>70</v>
      </c>
      <c r="G683">
        <v>6500</v>
      </c>
      <c r="H683">
        <v>1</v>
      </c>
      <c r="I683">
        <v>23.1</v>
      </c>
      <c r="J683" t="s">
        <v>623</v>
      </c>
      <c r="K683" t="s">
        <v>748</v>
      </c>
      <c r="L683" t="s">
        <v>78</v>
      </c>
      <c r="M683" t="s">
        <v>78</v>
      </c>
      <c r="N683"/>
      <c r="O683"/>
      <c r="P683"/>
      <c r="Q683"/>
    </row>
    <row r="684" spans="1:17" s="59" customFormat="1" x14ac:dyDescent="0.25">
      <c r="A684" t="s">
        <v>1324</v>
      </c>
      <c r="B684">
        <v>10.9</v>
      </c>
      <c r="C684">
        <v>9.3000000000000007</v>
      </c>
      <c r="D684">
        <v>3.65</v>
      </c>
      <c r="F684">
        <v>72.73</v>
      </c>
      <c r="G684">
        <v>5400</v>
      </c>
      <c r="H684">
        <v>1.01</v>
      </c>
      <c r="I684">
        <v>25.13</v>
      </c>
      <c r="J684" t="s">
        <v>625</v>
      </c>
      <c r="K684" t="s">
        <v>748</v>
      </c>
      <c r="L684" t="s">
        <v>78</v>
      </c>
      <c r="M684" t="s">
        <v>78</v>
      </c>
      <c r="N684"/>
      <c r="O684"/>
      <c r="P684"/>
      <c r="Q684"/>
    </row>
    <row r="685" spans="1:17" s="59" customFormat="1" x14ac:dyDescent="0.25">
      <c r="A685" t="s">
        <v>1325</v>
      </c>
      <c r="B685">
        <v>10.9</v>
      </c>
      <c r="C685">
        <v>9.3000000000000007</v>
      </c>
      <c r="D685">
        <v>3.65</v>
      </c>
      <c r="F685">
        <v>72.73</v>
      </c>
      <c r="G685">
        <v>5400</v>
      </c>
      <c r="H685">
        <v>1</v>
      </c>
      <c r="I685">
        <v>24.88</v>
      </c>
      <c r="J685" t="s">
        <v>623</v>
      </c>
      <c r="K685" t="s">
        <v>748</v>
      </c>
      <c r="L685" t="s">
        <v>78</v>
      </c>
      <c r="M685" t="s">
        <v>78</v>
      </c>
      <c r="N685"/>
      <c r="O685"/>
      <c r="P685"/>
      <c r="Q685"/>
    </row>
    <row r="686" spans="1:17" s="59" customFormat="1" x14ac:dyDescent="0.25">
      <c r="A686" t="s">
        <v>392</v>
      </c>
      <c r="B686">
        <v>11.4</v>
      </c>
      <c r="C686">
        <v>9.15</v>
      </c>
      <c r="D686">
        <v>3.8</v>
      </c>
      <c r="F686">
        <v>72</v>
      </c>
      <c r="G686">
        <v>8990</v>
      </c>
      <c r="H686">
        <v>1</v>
      </c>
      <c r="I686">
        <v>21.26</v>
      </c>
      <c r="J686" t="s">
        <v>627</v>
      </c>
      <c r="K686" t="s">
        <v>748</v>
      </c>
      <c r="L686" t="s">
        <v>78</v>
      </c>
      <c r="M686" t="s">
        <v>78</v>
      </c>
      <c r="N686"/>
      <c r="O686"/>
      <c r="P686"/>
      <c r="Q686"/>
    </row>
    <row r="687" spans="1:17" s="59" customFormat="1" x14ac:dyDescent="0.25">
      <c r="A687" t="s">
        <v>1327</v>
      </c>
      <c r="B687">
        <v>11.4</v>
      </c>
      <c r="C687">
        <v>9.15</v>
      </c>
      <c r="D687">
        <v>3.8</v>
      </c>
      <c r="F687">
        <v>74.900000000000006</v>
      </c>
      <c r="G687">
        <v>8000</v>
      </c>
      <c r="H687">
        <v>1</v>
      </c>
      <c r="I687">
        <v>22.5</v>
      </c>
      <c r="J687" t="s">
        <v>623</v>
      </c>
      <c r="K687" t="s">
        <v>748</v>
      </c>
      <c r="L687" t="s">
        <v>78</v>
      </c>
      <c r="M687" t="s">
        <v>78</v>
      </c>
      <c r="N687"/>
      <c r="O687"/>
      <c r="P687"/>
      <c r="Q687"/>
    </row>
    <row r="688" spans="1:17" s="59" customFormat="1" x14ac:dyDescent="0.25">
      <c r="A688" t="s">
        <v>1326</v>
      </c>
      <c r="B688">
        <v>11.4</v>
      </c>
      <c r="C688">
        <v>9.15</v>
      </c>
      <c r="D688">
        <v>3.8</v>
      </c>
      <c r="F688">
        <v>82.43</v>
      </c>
      <c r="G688">
        <v>8000</v>
      </c>
      <c r="H688">
        <v>1</v>
      </c>
      <c r="I688">
        <v>23.6</v>
      </c>
      <c r="J688" t="s">
        <v>623</v>
      </c>
      <c r="K688" t="s">
        <v>748</v>
      </c>
      <c r="L688" t="s">
        <v>78</v>
      </c>
      <c r="M688" t="s">
        <v>78</v>
      </c>
      <c r="N688"/>
      <c r="O688"/>
      <c r="P688"/>
      <c r="Q688"/>
    </row>
    <row r="689" spans="1:17" s="59" customFormat="1" x14ac:dyDescent="0.25">
      <c r="A689" t="s">
        <v>393</v>
      </c>
      <c r="B689">
        <v>11.85</v>
      </c>
      <c r="C689">
        <v>9.9</v>
      </c>
      <c r="D689">
        <v>3.85</v>
      </c>
      <c r="F689">
        <v>86</v>
      </c>
      <c r="G689">
        <v>7500</v>
      </c>
      <c r="H689">
        <v>1</v>
      </c>
      <c r="I689">
        <v>26.1</v>
      </c>
      <c r="J689" t="s">
        <v>625</v>
      </c>
      <c r="K689" t="s">
        <v>748</v>
      </c>
      <c r="L689" t="s">
        <v>78</v>
      </c>
      <c r="M689" t="s">
        <v>78</v>
      </c>
      <c r="N689"/>
      <c r="O689"/>
      <c r="P689"/>
      <c r="Q689"/>
    </row>
    <row r="690" spans="1:17" s="59" customFormat="1" x14ac:dyDescent="0.25">
      <c r="A690" t="s">
        <v>1328</v>
      </c>
      <c r="B690">
        <v>11.85</v>
      </c>
      <c r="C690">
        <v>9.9</v>
      </c>
      <c r="D690">
        <v>3.85</v>
      </c>
      <c r="F690">
        <v>83.71</v>
      </c>
      <c r="G690">
        <v>7500</v>
      </c>
      <c r="H690">
        <v>1.01</v>
      </c>
      <c r="I690">
        <v>26.01</v>
      </c>
      <c r="J690" t="s">
        <v>625</v>
      </c>
      <c r="K690" t="s">
        <v>748</v>
      </c>
      <c r="L690">
        <v>0</v>
      </c>
      <c r="M690">
        <v>0</v>
      </c>
      <c r="N690"/>
      <c r="O690"/>
      <c r="P690"/>
      <c r="Q690"/>
    </row>
    <row r="691" spans="1:17" s="59" customFormat="1" x14ac:dyDescent="0.25">
      <c r="A691" t="s">
        <v>1329</v>
      </c>
      <c r="B691">
        <v>11.85</v>
      </c>
      <c r="C691">
        <v>9.9</v>
      </c>
      <c r="D691">
        <v>3.85</v>
      </c>
      <c r="F691">
        <v>93.02</v>
      </c>
      <c r="G691">
        <v>7500</v>
      </c>
      <c r="H691">
        <v>1</v>
      </c>
      <c r="I691">
        <v>27.15</v>
      </c>
      <c r="J691" t="s">
        <v>625</v>
      </c>
      <c r="K691" t="s">
        <v>748</v>
      </c>
      <c r="L691" t="s">
        <v>78</v>
      </c>
      <c r="M691" t="s">
        <v>78</v>
      </c>
      <c r="N691"/>
      <c r="O691"/>
      <c r="P691"/>
      <c r="Q691"/>
    </row>
    <row r="692" spans="1:17" s="59" customFormat="1" x14ac:dyDescent="0.25">
      <c r="A692" t="s">
        <v>1330</v>
      </c>
      <c r="B692">
        <v>11.85</v>
      </c>
      <c r="C692">
        <v>9.9</v>
      </c>
      <c r="D692">
        <v>3.85</v>
      </c>
      <c r="F692">
        <v>83.71</v>
      </c>
      <c r="G692">
        <v>7700</v>
      </c>
      <c r="H692">
        <v>1</v>
      </c>
      <c r="I692">
        <v>25.54</v>
      </c>
      <c r="J692" t="s">
        <v>625</v>
      </c>
      <c r="K692" t="s">
        <v>748</v>
      </c>
      <c r="L692" t="s">
        <v>78</v>
      </c>
      <c r="M692" t="s">
        <v>78</v>
      </c>
      <c r="N692"/>
      <c r="O692"/>
      <c r="P692"/>
      <c r="Q692"/>
    </row>
    <row r="693" spans="1:17" s="59" customFormat="1" x14ac:dyDescent="0.25">
      <c r="A693" t="s">
        <v>1331</v>
      </c>
      <c r="B693">
        <v>12.15</v>
      </c>
      <c r="C693">
        <v>10.199999999999999</v>
      </c>
      <c r="D693">
        <v>3.95</v>
      </c>
      <c r="F693">
        <v>99.47</v>
      </c>
      <c r="G693">
        <v>7500</v>
      </c>
      <c r="H693">
        <v>1</v>
      </c>
      <c r="I693">
        <v>28.83</v>
      </c>
      <c r="J693" t="s">
        <v>624</v>
      </c>
      <c r="K693" t="s">
        <v>748</v>
      </c>
      <c r="L693" t="s">
        <v>78</v>
      </c>
      <c r="M693" t="s">
        <v>78</v>
      </c>
      <c r="N693"/>
      <c r="O693"/>
      <c r="P693"/>
      <c r="Q693"/>
    </row>
    <row r="694" spans="1:17" s="59" customFormat="1" x14ac:dyDescent="0.25">
      <c r="A694" t="s">
        <v>1332</v>
      </c>
      <c r="B694">
        <v>12.15</v>
      </c>
      <c r="C694">
        <v>10.199999999999999</v>
      </c>
      <c r="D694">
        <v>3.95</v>
      </c>
      <c r="F694">
        <v>99.47</v>
      </c>
      <c r="G694">
        <v>7300</v>
      </c>
      <c r="H694">
        <v>1.07</v>
      </c>
      <c r="I694">
        <v>31.11</v>
      </c>
      <c r="J694" t="s">
        <v>624</v>
      </c>
      <c r="K694" t="s">
        <v>748</v>
      </c>
      <c r="L694" t="s">
        <v>78</v>
      </c>
      <c r="M694" t="s">
        <v>78</v>
      </c>
      <c r="N694"/>
      <c r="O694"/>
      <c r="P694"/>
      <c r="Q694"/>
    </row>
    <row r="695" spans="1:17" s="59" customFormat="1" x14ac:dyDescent="0.25">
      <c r="A695" t="s">
        <v>1333</v>
      </c>
      <c r="B695">
        <v>12.3</v>
      </c>
      <c r="C695">
        <v>10.15</v>
      </c>
      <c r="D695">
        <v>3.95</v>
      </c>
      <c r="F695">
        <v>92.21</v>
      </c>
      <c r="G695">
        <v>8500</v>
      </c>
      <c r="H695">
        <v>1.01</v>
      </c>
      <c r="I695">
        <v>26.99</v>
      </c>
      <c r="J695" t="s">
        <v>625</v>
      </c>
      <c r="K695" t="s">
        <v>748</v>
      </c>
      <c r="L695" t="s">
        <v>78</v>
      </c>
      <c r="M695" t="s">
        <v>78</v>
      </c>
      <c r="N695"/>
      <c r="O695"/>
      <c r="P695"/>
      <c r="Q695"/>
    </row>
    <row r="696" spans="1:17" s="59" customFormat="1" x14ac:dyDescent="0.25">
      <c r="A696" t="s">
        <v>1334</v>
      </c>
      <c r="B696">
        <v>12.3</v>
      </c>
      <c r="C696">
        <v>10.15</v>
      </c>
      <c r="D696">
        <v>3.95</v>
      </c>
      <c r="F696">
        <v>92.21</v>
      </c>
      <c r="G696">
        <v>8500</v>
      </c>
      <c r="H696">
        <v>1</v>
      </c>
      <c r="I696">
        <v>26.73</v>
      </c>
      <c r="J696" t="s">
        <v>625</v>
      </c>
      <c r="K696" t="s">
        <v>748</v>
      </c>
      <c r="L696" t="s">
        <v>78</v>
      </c>
      <c r="M696" t="s">
        <v>78</v>
      </c>
      <c r="N696"/>
      <c r="O696"/>
      <c r="P696"/>
      <c r="Q696"/>
    </row>
    <row r="697" spans="1:17" s="59" customFormat="1" x14ac:dyDescent="0.25">
      <c r="A697" t="s">
        <v>1335</v>
      </c>
      <c r="B697">
        <v>13.2</v>
      </c>
      <c r="C697">
        <v>10.9</v>
      </c>
      <c r="D697">
        <v>4.05</v>
      </c>
      <c r="F697">
        <v>108.49</v>
      </c>
      <c r="G697">
        <v>9800</v>
      </c>
      <c r="H697">
        <v>1.02</v>
      </c>
      <c r="I697">
        <v>30.28</v>
      </c>
      <c r="J697" t="s">
        <v>624</v>
      </c>
      <c r="K697" t="s">
        <v>748</v>
      </c>
      <c r="L697" t="s">
        <v>78</v>
      </c>
      <c r="M697" t="s">
        <v>78</v>
      </c>
      <c r="N697"/>
      <c r="O697"/>
      <c r="P697"/>
      <c r="Q697"/>
    </row>
    <row r="698" spans="1:17" s="59" customFormat="1" x14ac:dyDescent="0.25">
      <c r="A698" t="s">
        <v>394</v>
      </c>
      <c r="B698">
        <v>13.2</v>
      </c>
      <c r="C698">
        <v>10.9</v>
      </c>
      <c r="D698">
        <v>4.05</v>
      </c>
      <c r="F698">
        <v>111</v>
      </c>
      <c r="G698">
        <v>9800</v>
      </c>
      <c r="H698">
        <v>1</v>
      </c>
      <c r="I698">
        <v>30.03</v>
      </c>
      <c r="J698" t="s">
        <v>624</v>
      </c>
      <c r="K698" t="s">
        <v>748</v>
      </c>
      <c r="L698" t="s">
        <v>78</v>
      </c>
      <c r="M698" t="s">
        <v>78</v>
      </c>
      <c r="N698"/>
      <c r="O698"/>
      <c r="P698"/>
      <c r="Q698"/>
    </row>
    <row r="699" spans="1:17" s="59" customFormat="1" x14ac:dyDescent="0.25">
      <c r="A699" t="s">
        <v>1336</v>
      </c>
      <c r="B699">
        <v>13.2</v>
      </c>
      <c r="C699">
        <v>10.9</v>
      </c>
      <c r="D699">
        <v>4.05</v>
      </c>
      <c r="F699">
        <v>108.49</v>
      </c>
      <c r="G699">
        <v>9800</v>
      </c>
      <c r="H699">
        <v>1</v>
      </c>
      <c r="I699">
        <v>29.69</v>
      </c>
      <c r="J699" t="s">
        <v>624</v>
      </c>
      <c r="K699" t="s">
        <v>748</v>
      </c>
      <c r="L699" t="s">
        <v>78</v>
      </c>
      <c r="M699" t="s">
        <v>78</v>
      </c>
      <c r="N699"/>
      <c r="O699"/>
      <c r="P699"/>
      <c r="Q699"/>
    </row>
    <row r="700" spans="1:17" s="59" customFormat="1" x14ac:dyDescent="0.25">
      <c r="A700" t="s">
        <v>1337</v>
      </c>
      <c r="B700">
        <v>15.6</v>
      </c>
      <c r="C700">
        <v>12.9</v>
      </c>
      <c r="D700">
        <v>4.5999999999999996</v>
      </c>
      <c r="F700">
        <v>142.12</v>
      </c>
      <c r="G700">
        <v>15000</v>
      </c>
      <c r="H700">
        <v>1.01</v>
      </c>
      <c r="I700">
        <v>35.25</v>
      </c>
      <c r="J700" t="s">
        <v>628</v>
      </c>
      <c r="K700" t="s">
        <v>748</v>
      </c>
      <c r="L700" t="s">
        <v>78</v>
      </c>
      <c r="M700" t="s">
        <v>78</v>
      </c>
      <c r="N700"/>
      <c r="O700"/>
      <c r="P700"/>
      <c r="Q700"/>
    </row>
    <row r="701" spans="1:17" s="59" customFormat="1" x14ac:dyDescent="0.25">
      <c r="A701" t="s">
        <v>1338</v>
      </c>
      <c r="B701">
        <v>15.6</v>
      </c>
      <c r="C701">
        <v>12.9</v>
      </c>
      <c r="D701">
        <v>4.5999999999999996</v>
      </c>
      <c r="F701">
        <v>142.12</v>
      </c>
      <c r="G701">
        <v>15000</v>
      </c>
      <c r="H701">
        <v>1</v>
      </c>
      <c r="I701">
        <v>34.9</v>
      </c>
      <c r="J701" t="s">
        <v>628</v>
      </c>
      <c r="K701" t="s">
        <v>748</v>
      </c>
      <c r="L701" t="s">
        <v>78</v>
      </c>
      <c r="M701" t="s">
        <v>78</v>
      </c>
      <c r="N701"/>
      <c r="O701"/>
      <c r="P701"/>
      <c r="Q701"/>
    </row>
    <row r="702" spans="1:17" s="59" customFormat="1" x14ac:dyDescent="0.25">
      <c r="A702" t="s">
        <v>1339</v>
      </c>
      <c r="B702">
        <v>6.8</v>
      </c>
      <c r="C702">
        <v>6</v>
      </c>
      <c r="D702">
        <v>2.5</v>
      </c>
      <c r="F702">
        <v>28.4</v>
      </c>
      <c r="G702">
        <v>1370</v>
      </c>
      <c r="H702">
        <v>1</v>
      </c>
      <c r="I702">
        <v>15.39</v>
      </c>
      <c r="J702" t="s">
        <v>626</v>
      </c>
      <c r="K702" t="s">
        <v>748</v>
      </c>
      <c r="L702" t="s">
        <v>78</v>
      </c>
      <c r="M702" t="s">
        <v>78</v>
      </c>
      <c r="N702"/>
      <c r="O702"/>
      <c r="P702"/>
      <c r="Q702"/>
    </row>
    <row r="703" spans="1:17" s="59" customFormat="1" x14ac:dyDescent="0.25">
      <c r="A703" t="s">
        <v>1340</v>
      </c>
      <c r="B703">
        <v>6.8</v>
      </c>
      <c r="C703">
        <v>6</v>
      </c>
      <c r="D703">
        <v>2.5</v>
      </c>
      <c r="F703">
        <v>28.4</v>
      </c>
      <c r="G703">
        <v>1100</v>
      </c>
      <c r="H703">
        <v>1</v>
      </c>
      <c r="I703">
        <v>16.350000000000001</v>
      </c>
      <c r="J703" t="s">
        <v>626</v>
      </c>
      <c r="K703" t="s">
        <v>748</v>
      </c>
      <c r="L703" t="s">
        <v>78</v>
      </c>
      <c r="M703" t="s">
        <v>78</v>
      </c>
      <c r="N703"/>
      <c r="O703"/>
      <c r="P703"/>
      <c r="Q703"/>
    </row>
    <row r="704" spans="1:17" s="59" customFormat="1" x14ac:dyDescent="0.25">
      <c r="A704" t="s">
        <v>1341</v>
      </c>
      <c r="B704">
        <v>7.5</v>
      </c>
      <c r="C704">
        <v>6.6</v>
      </c>
      <c r="D704">
        <v>2.84</v>
      </c>
      <c r="F704">
        <v>36</v>
      </c>
      <c r="G704">
        <v>2050</v>
      </c>
      <c r="H704">
        <v>1</v>
      </c>
      <c r="I704">
        <v>16.95</v>
      </c>
      <c r="J704" t="s">
        <v>626</v>
      </c>
      <c r="K704" t="s">
        <v>748</v>
      </c>
      <c r="L704" t="s">
        <v>78</v>
      </c>
      <c r="M704" t="s">
        <v>78</v>
      </c>
      <c r="N704"/>
      <c r="O704"/>
      <c r="P704"/>
      <c r="Q704"/>
    </row>
    <row r="705" spans="1:17" s="59" customFormat="1" x14ac:dyDescent="0.25">
      <c r="A705" t="s">
        <v>1342</v>
      </c>
      <c r="B705">
        <v>7.5</v>
      </c>
      <c r="C705">
        <v>6.6</v>
      </c>
      <c r="D705">
        <v>2.84</v>
      </c>
      <c r="F705">
        <v>37.369999999999997</v>
      </c>
      <c r="G705">
        <v>1950</v>
      </c>
      <c r="H705">
        <v>1</v>
      </c>
      <c r="I705">
        <v>17.52</v>
      </c>
      <c r="J705" t="s">
        <v>626</v>
      </c>
      <c r="K705" t="s">
        <v>748</v>
      </c>
      <c r="L705" t="s">
        <v>78</v>
      </c>
      <c r="M705" t="s">
        <v>78</v>
      </c>
      <c r="N705"/>
      <c r="O705"/>
      <c r="P705"/>
      <c r="Q705"/>
    </row>
    <row r="706" spans="1:17" s="59" customFormat="1" x14ac:dyDescent="0.25">
      <c r="A706" t="s">
        <v>1343</v>
      </c>
      <c r="B706">
        <v>7.68</v>
      </c>
      <c r="C706">
        <v>6.9</v>
      </c>
      <c r="D706">
        <v>2.8</v>
      </c>
      <c r="F706">
        <v>36.15</v>
      </c>
      <c r="G706">
        <v>1800</v>
      </c>
      <c r="H706">
        <v>0.98</v>
      </c>
      <c r="I706">
        <v>17.78</v>
      </c>
      <c r="J706" t="s">
        <v>626</v>
      </c>
      <c r="K706" t="s">
        <v>748</v>
      </c>
      <c r="L706" t="s">
        <v>78</v>
      </c>
      <c r="M706" t="s">
        <v>78</v>
      </c>
      <c r="N706"/>
      <c r="O706"/>
      <c r="P706"/>
      <c r="Q706"/>
    </row>
    <row r="707" spans="1:17" s="59" customFormat="1" x14ac:dyDescent="0.25">
      <c r="A707" t="s">
        <v>1344</v>
      </c>
      <c r="B707">
        <v>7.68</v>
      </c>
      <c r="C707">
        <v>6.9</v>
      </c>
      <c r="D707">
        <v>2.8</v>
      </c>
      <c r="F707">
        <v>36.15</v>
      </c>
      <c r="G707">
        <v>1800</v>
      </c>
      <c r="H707">
        <v>1</v>
      </c>
      <c r="I707">
        <v>18.14</v>
      </c>
      <c r="J707" t="s">
        <v>627</v>
      </c>
      <c r="K707" t="s">
        <v>748</v>
      </c>
      <c r="L707" t="s">
        <v>78</v>
      </c>
      <c r="M707" t="s">
        <v>78</v>
      </c>
      <c r="N707"/>
      <c r="O707"/>
      <c r="P707"/>
      <c r="Q707"/>
    </row>
    <row r="708" spans="1:17" s="59" customFormat="1" x14ac:dyDescent="0.25">
      <c r="A708" t="s">
        <v>1345</v>
      </c>
      <c r="B708">
        <v>8.4</v>
      </c>
      <c r="C708">
        <v>7</v>
      </c>
      <c r="D708">
        <v>3.05</v>
      </c>
      <c r="F708">
        <v>43.73</v>
      </c>
      <c r="G708">
        <v>2800</v>
      </c>
      <c r="H708">
        <v>1</v>
      </c>
      <c r="I708">
        <v>18.32</v>
      </c>
      <c r="J708" t="s">
        <v>627</v>
      </c>
      <c r="K708" t="s">
        <v>748</v>
      </c>
      <c r="L708" t="s">
        <v>78</v>
      </c>
      <c r="M708" t="s">
        <v>78</v>
      </c>
      <c r="N708"/>
      <c r="O708"/>
      <c r="P708"/>
      <c r="Q708"/>
    </row>
    <row r="709" spans="1:17" s="59" customFormat="1" x14ac:dyDescent="0.25">
      <c r="A709" t="s">
        <v>1346</v>
      </c>
      <c r="B709">
        <v>8.4</v>
      </c>
      <c r="C709">
        <v>7</v>
      </c>
      <c r="D709">
        <v>3.05</v>
      </c>
      <c r="F709">
        <v>43.73</v>
      </c>
      <c r="G709">
        <v>2600</v>
      </c>
      <c r="H709">
        <v>1</v>
      </c>
      <c r="I709">
        <v>18.73</v>
      </c>
      <c r="J709" t="s">
        <v>627</v>
      </c>
      <c r="K709" t="s">
        <v>748</v>
      </c>
      <c r="L709" t="s">
        <v>78</v>
      </c>
      <c r="M709" t="s">
        <v>78</v>
      </c>
      <c r="N709"/>
      <c r="O709"/>
      <c r="P709"/>
      <c r="Q709"/>
    </row>
    <row r="710" spans="1:17" s="59" customFormat="1" x14ac:dyDescent="0.25">
      <c r="A710" t="s">
        <v>1517</v>
      </c>
      <c r="B710">
        <v>9.1199999999999992</v>
      </c>
      <c r="C710">
        <v>7.7</v>
      </c>
      <c r="D710">
        <v>3.2</v>
      </c>
      <c r="F710">
        <v>48.68</v>
      </c>
      <c r="G710">
        <v>3100</v>
      </c>
      <c r="H710">
        <v>1</v>
      </c>
      <c r="I710">
        <v>20.309999999999999</v>
      </c>
      <c r="J710" t="s">
        <v>627</v>
      </c>
      <c r="K710" t="s">
        <v>748</v>
      </c>
      <c r="L710" t="s">
        <v>78</v>
      </c>
      <c r="M710" t="s">
        <v>78</v>
      </c>
      <c r="N710"/>
      <c r="O710"/>
      <c r="P710"/>
      <c r="Q710"/>
    </row>
    <row r="711" spans="1:17" s="59" customFormat="1" x14ac:dyDescent="0.25">
      <c r="A711" t="s">
        <v>1347</v>
      </c>
      <c r="B711">
        <v>9.1199999999999992</v>
      </c>
      <c r="C711">
        <v>7.7</v>
      </c>
      <c r="D711">
        <v>3.2</v>
      </c>
      <c r="F711">
        <v>54.8</v>
      </c>
      <c r="G711">
        <v>2900</v>
      </c>
      <c r="H711">
        <v>1</v>
      </c>
      <c r="I711">
        <v>21.98</v>
      </c>
      <c r="J711" t="s">
        <v>627</v>
      </c>
      <c r="K711" t="s">
        <v>748</v>
      </c>
      <c r="L711">
        <v>0</v>
      </c>
      <c r="M711">
        <v>0</v>
      </c>
      <c r="N711"/>
      <c r="O711"/>
      <c r="P711"/>
      <c r="Q711"/>
    </row>
    <row r="712" spans="1:17" s="59" customFormat="1" x14ac:dyDescent="0.25">
      <c r="A712" t="s">
        <v>1518</v>
      </c>
      <c r="B712">
        <v>9.1</v>
      </c>
      <c r="C712">
        <v>7.7</v>
      </c>
      <c r="D712">
        <v>3.2</v>
      </c>
      <c r="F712">
        <v>51</v>
      </c>
      <c r="G712">
        <v>3400</v>
      </c>
      <c r="H712">
        <v>1</v>
      </c>
      <c r="I712">
        <v>20.2</v>
      </c>
      <c r="J712" t="s">
        <v>627</v>
      </c>
      <c r="K712" t="s">
        <v>748</v>
      </c>
      <c r="L712" t="s">
        <v>78</v>
      </c>
      <c r="M712" t="s">
        <v>78</v>
      </c>
      <c r="N712"/>
      <c r="O712"/>
      <c r="P712"/>
      <c r="Q712"/>
    </row>
    <row r="713" spans="1:17" s="59" customFormat="1" x14ac:dyDescent="0.25">
      <c r="A713" t="s">
        <v>395</v>
      </c>
      <c r="B713">
        <v>9.68</v>
      </c>
      <c r="C713">
        <v>8.3000000000000007</v>
      </c>
      <c r="D713">
        <v>3.3</v>
      </c>
      <c r="F713">
        <v>58</v>
      </c>
      <c r="G713">
        <v>3900</v>
      </c>
      <c r="H713">
        <v>1</v>
      </c>
      <c r="I713">
        <v>22.02</v>
      </c>
      <c r="J713" t="s">
        <v>627</v>
      </c>
      <c r="K713" t="s">
        <v>748</v>
      </c>
      <c r="L713" t="s">
        <v>78</v>
      </c>
      <c r="M713" t="s">
        <v>78</v>
      </c>
      <c r="N713"/>
      <c r="O713"/>
      <c r="P713"/>
      <c r="Q713"/>
    </row>
    <row r="714" spans="1:17" s="59" customFormat="1" x14ac:dyDescent="0.25">
      <c r="A714" t="s">
        <v>1348</v>
      </c>
      <c r="B714">
        <v>9.68</v>
      </c>
      <c r="C714">
        <v>8.3000000000000007</v>
      </c>
      <c r="D714">
        <v>3.3</v>
      </c>
      <c r="F714">
        <v>59.73</v>
      </c>
      <c r="G714">
        <v>4000</v>
      </c>
      <c r="H714">
        <v>0.99</v>
      </c>
      <c r="I714">
        <v>21.96</v>
      </c>
      <c r="J714" t="s">
        <v>627</v>
      </c>
      <c r="K714" t="s">
        <v>748</v>
      </c>
      <c r="L714" t="s">
        <v>78</v>
      </c>
      <c r="M714" t="s">
        <v>78</v>
      </c>
      <c r="N714"/>
      <c r="O714"/>
      <c r="P714"/>
      <c r="Q714"/>
    </row>
    <row r="715" spans="1:17" s="59" customFormat="1" x14ac:dyDescent="0.25">
      <c r="A715" t="s">
        <v>1349</v>
      </c>
      <c r="B715">
        <v>9.68</v>
      </c>
      <c r="C715">
        <v>8.3000000000000007</v>
      </c>
      <c r="D715">
        <v>3.3</v>
      </c>
      <c r="F715">
        <v>59.73</v>
      </c>
      <c r="G715">
        <v>3900</v>
      </c>
      <c r="H715">
        <v>1</v>
      </c>
      <c r="I715">
        <v>22.35</v>
      </c>
      <c r="J715" t="s">
        <v>623</v>
      </c>
      <c r="K715" t="s">
        <v>748</v>
      </c>
      <c r="L715" t="s">
        <v>78</v>
      </c>
      <c r="M715" t="s">
        <v>78</v>
      </c>
      <c r="N715"/>
      <c r="O715"/>
      <c r="P715"/>
      <c r="Q715"/>
    </row>
    <row r="716" spans="1:17" s="59" customFormat="1" x14ac:dyDescent="0.25">
      <c r="A716" t="s">
        <v>396</v>
      </c>
      <c r="B716">
        <v>9.9</v>
      </c>
      <c r="C716">
        <v>7.8</v>
      </c>
      <c r="D716">
        <v>3.45</v>
      </c>
      <c r="F716">
        <v>56</v>
      </c>
      <c r="G716">
        <v>4500</v>
      </c>
      <c r="H716">
        <v>0.98</v>
      </c>
      <c r="I716">
        <v>19.86</v>
      </c>
      <c r="J716" t="s">
        <v>627</v>
      </c>
      <c r="K716" t="s">
        <v>748</v>
      </c>
      <c r="L716">
        <v>0</v>
      </c>
      <c r="M716">
        <v>0</v>
      </c>
      <c r="N716"/>
      <c r="O716"/>
      <c r="P716"/>
      <c r="Q716"/>
    </row>
    <row r="717" spans="1:17" s="59" customFormat="1" x14ac:dyDescent="0.25">
      <c r="A717" t="s">
        <v>397</v>
      </c>
      <c r="B717">
        <v>9.9</v>
      </c>
      <c r="C717">
        <v>7.8</v>
      </c>
      <c r="D717">
        <v>3.45</v>
      </c>
      <c r="F717">
        <v>63</v>
      </c>
      <c r="G717">
        <v>4500</v>
      </c>
      <c r="H717">
        <v>0.98</v>
      </c>
      <c r="I717">
        <v>21.06</v>
      </c>
      <c r="J717" t="s">
        <v>627</v>
      </c>
      <c r="K717" t="s">
        <v>748</v>
      </c>
      <c r="L717">
        <v>0</v>
      </c>
      <c r="M717">
        <v>0</v>
      </c>
      <c r="N717"/>
      <c r="O717"/>
      <c r="P717"/>
      <c r="Q717"/>
    </row>
    <row r="718" spans="1:17" s="59" customFormat="1" x14ac:dyDescent="0.25">
      <c r="A718" t="s">
        <v>1519</v>
      </c>
      <c r="B718">
        <v>5.9</v>
      </c>
      <c r="C718">
        <v>5.2</v>
      </c>
      <c r="D718">
        <v>2.2999999999999998</v>
      </c>
      <c r="F718">
        <v>21</v>
      </c>
      <c r="G718">
        <v>600</v>
      </c>
      <c r="H718">
        <v>1</v>
      </c>
      <c r="I718">
        <v>14.61</v>
      </c>
      <c r="J718" t="s">
        <v>626</v>
      </c>
      <c r="K718" t="s">
        <v>748</v>
      </c>
      <c r="L718">
        <v>0</v>
      </c>
      <c r="M718">
        <v>0</v>
      </c>
      <c r="N718"/>
      <c r="O718"/>
      <c r="P718"/>
      <c r="Q718"/>
    </row>
    <row r="719" spans="1:17" s="59" customFormat="1" x14ac:dyDescent="0.25">
      <c r="A719" t="s">
        <v>1520</v>
      </c>
      <c r="B719">
        <v>5.9</v>
      </c>
      <c r="C719">
        <v>5.2</v>
      </c>
      <c r="D719">
        <v>2.2999999999999998</v>
      </c>
      <c r="F719">
        <v>19</v>
      </c>
      <c r="G719">
        <v>550</v>
      </c>
      <c r="H719">
        <v>1</v>
      </c>
      <c r="I719">
        <v>14.19</v>
      </c>
      <c r="J719" t="s">
        <v>626</v>
      </c>
      <c r="K719" t="s">
        <v>748</v>
      </c>
      <c r="L719" t="s">
        <v>78</v>
      </c>
      <c r="M719" t="s">
        <v>78</v>
      </c>
      <c r="N719"/>
      <c r="O719"/>
      <c r="P719"/>
      <c r="Q719"/>
    </row>
    <row r="720" spans="1:17" s="59" customFormat="1" x14ac:dyDescent="0.25">
      <c r="A720" t="s">
        <v>1521</v>
      </c>
      <c r="B720">
        <v>7.9</v>
      </c>
      <c r="C720">
        <v>6.03</v>
      </c>
      <c r="D720">
        <v>2.4900000000000002</v>
      </c>
      <c r="F720">
        <v>30</v>
      </c>
      <c r="G720">
        <v>1500</v>
      </c>
      <c r="H720">
        <v>1</v>
      </c>
      <c r="I720">
        <v>16.22</v>
      </c>
      <c r="J720" t="s">
        <v>626</v>
      </c>
      <c r="K720" t="s">
        <v>748</v>
      </c>
      <c r="L720" t="s">
        <v>78</v>
      </c>
      <c r="M720" t="s">
        <v>78</v>
      </c>
      <c r="N720"/>
      <c r="O720"/>
      <c r="P720"/>
      <c r="Q720"/>
    </row>
    <row r="721" spans="1:17" s="59" customFormat="1" x14ac:dyDescent="0.25">
      <c r="A721" t="s">
        <v>998</v>
      </c>
      <c r="B721">
        <v>7.9</v>
      </c>
      <c r="C721">
        <v>6.03</v>
      </c>
      <c r="D721">
        <v>2.4900000000000002</v>
      </c>
      <c r="F721">
        <v>30</v>
      </c>
      <c r="G721">
        <v>1500</v>
      </c>
      <c r="H721">
        <v>1.07</v>
      </c>
      <c r="I721">
        <v>17.350000000000001</v>
      </c>
      <c r="J721" t="s">
        <v>626</v>
      </c>
      <c r="K721" t="s">
        <v>748</v>
      </c>
      <c r="L721">
        <v>0</v>
      </c>
      <c r="M721">
        <v>0</v>
      </c>
      <c r="N721"/>
      <c r="O721"/>
      <c r="P721"/>
      <c r="Q721"/>
    </row>
    <row r="722" spans="1:17" s="59" customFormat="1" x14ac:dyDescent="0.25">
      <c r="A722" t="s">
        <v>1522</v>
      </c>
      <c r="B722">
        <v>11.4</v>
      </c>
      <c r="C722">
        <v>9.15</v>
      </c>
      <c r="D722">
        <v>3.76</v>
      </c>
      <c r="F722">
        <v>77</v>
      </c>
      <c r="G722">
        <v>7000</v>
      </c>
      <c r="H722">
        <v>1</v>
      </c>
      <c r="I722">
        <v>23.78</v>
      </c>
      <c r="J722" t="s">
        <v>623</v>
      </c>
      <c r="K722" t="s">
        <v>748</v>
      </c>
      <c r="L722" t="s">
        <v>78</v>
      </c>
      <c r="M722" t="s">
        <v>78</v>
      </c>
      <c r="N722"/>
      <c r="O722"/>
      <c r="P722"/>
      <c r="Q722"/>
    </row>
    <row r="723" spans="1:17" s="59" customFormat="1" x14ac:dyDescent="0.25">
      <c r="A723" t="s">
        <v>1350</v>
      </c>
      <c r="B723">
        <v>11.4</v>
      </c>
      <c r="C723">
        <v>9.15</v>
      </c>
      <c r="D723">
        <v>3.76</v>
      </c>
      <c r="F723">
        <v>83.8</v>
      </c>
      <c r="G723">
        <v>7800</v>
      </c>
      <c r="H723">
        <v>1</v>
      </c>
      <c r="I723">
        <v>23.98</v>
      </c>
      <c r="J723" t="s">
        <v>623</v>
      </c>
      <c r="K723" t="s">
        <v>748</v>
      </c>
      <c r="L723" t="s">
        <v>78</v>
      </c>
      <c r="M723" t="s">
        <v>78</v>
      </c>
      <c r="N723"/>
      <c r="O723"/>
      <c r="P723"/>
      <c r="Q723"/>
    </row>
    <row r="724" spans="1:17" s="59" customFormat="1" x14ac:dyDescent="0.25">
      <c r="A724" t="s">
        <v>1351</v>
      </c>
      <c r="B724">
        <v>6.5</v>
      </c>
      <c r="C724">
        <v>6.5</v>
      </c>
      <c r="D724">
        <v>3</v>
      </c>
      <c r="F724">
        <v>54.03</v>
      </c>
      <c r="G724">
        <v>950</v>
      </c>
      <c r="H724">
        <v>1</v>
      </c>
      <c r="I724">
        <v>25.09</v>
      </c>
      <c r="J724" t="s">
        <v>625</v>
      </c>
      <c r="K724" t="s">
        <v>748</v>
      </c>
      <c r="L724" t="s">
        <v>78</v>
      </c>
      <c r="M724" t="s">
        <v>78</v>
      </c>
      <c r="N724"/>
      <c r="O724"/>
      <c r="P724"/>
      <c r="Q724"/>
    </row>
    <row r="725" spans="1:17" s="59" customFormat="1" x14ac:dyDescent="0.25">
      <c r="A725" t="s">
        <v>1523</v>
      </c>
      <c r="B725">
        <v>10</v>
      </c>
      <c r="C725">
        <v>8.3000000000000007</v>
      </c>
      <c r="D725">
        <v>3.35</v>
      </c>
      <c r="F725">
        <v>64</v>
      </c>
      <c r="G725">
        <v>5000</v>
      </c>
      <c r="H725">
        <v>1</v>
      </c>
      <c r="I725">
        <v>21.68</v>
      </c>
      <c r="J725" t="s">
        <v>627</v>
      </c>
      <c r="K725" t="s">
        <v>748</v>
      </c>
      <c r="L725" t="s">
        <v>78</v>
      </c>
      <c r="M725" t="s">
        <v>78</v>
      </c>
      <c r="N725"/>
      <c r="O725"/>
      <c r="P725"/>
      <c r="Q725"/>
    </row>
    <row r="726" spans="1:17" s="59" customFormat="1" x14ac:dyDescent="0.25">
      <c r="A726" t="s">
        <v>1524</v>
      </c>
      <c r="B726">
        <v>8</v>
      </c>
      <c r="C726">
        <v>7.5</v>
      </c>
      <c r="D726">
        <v>2.5</v>
      </c>
      <c r="F726">
        <v>40</v>
      </c>
      <c r="G726">
        <v>2500</v>
      </c>
      <c r="H726">
        <v>1</v>
      </c>
      <c r="I726">
        <v>18.55</v>
      </c>
      <c r="J726" t="s">
        <v>627</v>
      </c>
      <c r="K726" t="s">
        <v>748</v>
      </c>
      <c r="L726" t="s">
        <v>78</v>
      </c>
      <c r="M726" t="s">
        <v>78</v>
      </c>
      <c r="N726"/>
      <c r="O726"/>
      <c r="P726"/>
      <c r="Q726"/>
    </row>
    <row r="727" spans="1:17" s="59" customFormat="1" x14ac:dyDescent="0.25">
      <c r="A727" t="s">
        <v>1525</v>
      </c>
      <c r="B727">
        <v>9.01</v>
      </c>
      <c r="C727">
        <v>7.53</v>
      </c>
      <c r="D727">
        <v>3.1</v>
      </c>
      <c r="F727">
        <v>48</v>
      </c>
      <c r="G727">
        <v>3000</v>
      </c>
      <c r="H727">
        <v>1.02</v>
      </c>
      <c r="I727">
        <v>20.39</v>
      </c>
      <c r="J727" t="s">
        <v>627</v>
      </c>
      <c r="K727" t="s">
        <v>748</v>
      </c>
      <c r="L727" t="s">
        <v>78</v>
      </c>
      <c r="M727" t="s">
        <v>78</v>
      </c>
      <c r="N727"/>
      <c r="O727"/>
      <c r="P727"/>
      <c r="Q727"/>
    </row>
    <row r="728" spans="1:17" s="59" customFormat="1" x14ac:dyDescent="0.25">
      <c r="A728" t="s">
        <v>1666</v>
      </c>
      <c r="B728">
        <v>10</v>
      </c>
      <c r="C728">
        <v>8.9499999999999993</v>
      </c>
      <c r="D728">
        <v>3.26</v>
      </c>
      <c r="F728">
        <v>63.49</v>
      </c>
      <c r="G728">
        <v>3400</v>
      </c>
      <c r="H728">
        <v>1</v>
      </c>
      <c r="I728">
        <v>25.42</v>
      </c>
      <c r="J728" t="s">
        <v>625</v>
      </c>
      <c r="K728" t="s">
        <v>748</v>
      </c>
      <c r="L728" t="s">
        <v>78</v>
      </c>
      <c r="M728" t="s">
        <v>78</v>
      </c>
      <c r="N728"/>
      <c r="O728"/>
      <c r="P728"/>
      <c r="Q728"/>
    </row>
    <row r="729" spans="1:17" s="59" customFormat="1" x14ac:dyDescent="0.25">
      <c r="A729" t="s">
        <v>1667</v>
      </c>
      <c r="B729">
        <v>12.36</v>
      </c>
      <c r="C729">
        <v>10.8</v>
      </c>
      <c r="D729">
        <v>3.65</v>
      </c>
      <c r="F729">
        <v>101.62</v>
      </c>
      <c r="G729">
        <v>6250</v>
      </c>
      <c r="H729">
        <v>1.01</v>
      </c>
      <c r="I729">
        <v>32.69</v>
      </c>
      <c r="J729" t="s">
        <v>628</v>
      </c>
      <c r="K729" t="s">
        <v>748</v>
      </c>
      <c r="L729">
        <v>0</v>
      </c>
      <c r="M729">
        <v>0</v>
      </c>
      <c r="N729"/>
      <c r="O729"/>
      <c r="P729"/>
      <c r="Q729"/>
    </row>
    <row r="730" spans="1:17" s="59" customFormat="1" x14ac:dyDescent="0.25">
      <c r="A730" t="s">
        <v>1668</v>
      </c>
      <c r="B730">
        <v>12.36</v>
      </c>
      <c r="C730">
        <v>10.8</v>
      </c>
      <c r="D730">
        <v>3.65</v>
      </c>
      <c r="F730">
        <v>101.62</v>
      </c>
      <c r="G730">
        <v>6250</v>
      </c>
      <c r="H730">
        <v>1</v>
      </c>
      <c r="I730">
        <v>32.36</v>
      </c>
      <c r="J730" t="s">
        <v>628</v>
      </c>
      <c r="K730" t="s">
        <v>748</v>
      </c>
      <c r="L730" t="s">
        <v>78</v>
      </c>
      <c r="M730" t="s">
        <v>78</v>
      </c>
      <c r="N730"/>
      <c r="O730"/>
      <c r="P730"/>
      <c r="Q730"/>
    </row>
    <row r="731" spans="1:17" s="59" customFormat="1" x14ac:dyDescent="0.25">
      <c r="A731" t="s">
        <v>1526</v>
      </c>
      <c r="B731">
        <v>8.2799999999999994</v>
      </c>
      <c r="C731">
        <v>6.4</v>
      </c>
      <c r="D731">
        <v>2.78</v>
      </c>
      <c r="F731">
        <v>41.7</v>
      </c>
      <c r="G731">
        <v>2720</v>
      </c>
      <c r="H731">
        <v>1</v>
      </c>
      <c r="I731">
        <v>16.97</v>
      </c>
      <c r="J731" t="s">
        <v>626</v>
      </c>
      <c r="K731" t="s">
        <v>748</v>
      </c>
      <c r="L731" t="s">
        <v>78</v>
      </c>
      <c r="M731" t="s">
        <v>78</v>
      </c>
      <c r="N731"/>
      <c r="O731"/>
      <c r="P731"/>
      <c r="Q731"/>
    </row>
    <row r="732" spans="1:17" s="59" customFormat="1" x14ac:dyDescent="0.25">
      <c r="A732" t="s">
        <v>532</v>
      </c>
      <c r="B732">
        <v>9.18</v>
      </c>
      <c r="C732">
        <v>7.32</v>
      </c>
      <c r="D732">
        <v>2.92</v>
      </c>
      <c r="F732">
        <v>51</v>
      </c>
      <c r="G732">
        <v>3300</v>
      </c>
      <c r="H732">
        <v>1</v>
      </c>
      <c r="I732">
        <v>19.79</v>
      </c>
      <c r="J732" t="s">
        <v>627</v>
      </c>
      <c r="K732" t="s">
        <v>748</v>
      </c>
      <c r="L732" t="s">
        <v>78</v>
      </c>
      <c r="M732" t="s">
        <v>78</v>
      </c>
      <c r="N732"/>
      <c r="O732"/>
      <c r="P732"/>
      <c r="Q732"/>
    </row>
    <row r="733" spans="1:17" s="59" customFormat="1" x14ac:dyDescent="0.25">
      <c r="A733" t="s">
        <v>1527</v>
      </c>
      <c r="B733">
        <v>9.34</v>
      </c>
      <c r="C733">
        <v>7.72</v>
      </c>
      <c r="D733">
        <v>3.04</v>
      </c>
      <c r="F733">
        <v>53</v>
      </c>
      <c r="G733">
        <v>4300</v>
      </c>
      <c r="H733">
        <v>1</v>
      </c>
      <c r="I733">
        <v>19.32</v>
      </c>
      <c r="J733" t="s">
        <v>627</v>
      </c>
      <c r="K733" t="s">
        <v>748</v>
      </c>
      <c r="L733" t="s">
        <v>78</v>
      </c>
      <c r="M733" t="s">
        <v>78</v>
      </c>
      <c r="N733"/>
      <c r="O733"/>
      <c r="P733"/>
      <c r="Q733"/>
    </row>
    <row r="734" spans="1:17" s="59" customFormat="1" x14ac:dyDescent="0.25">
      <c r="A734" t="s">
        <v>1669</v>
      </c>
      <c r="B734">
        <v>9.75</v>
      </c>
      <c r="C734">
        <v>7.6</v>
      </c>
      <c r="D734">
        <v>3.2</v>
      </c>
      <c r="F734">
        <v>66.91</v>
      </c>
      <c r="G734">
        <v>3800</v>
      </c>
      <c r="H734">
        <v>1</v>
      </c>
      <c r="I734">
        <v>22.73</v>
      </c>
      <c r="J734" t="s">
        <v>623</v>
      </c>
      <c r="K734" t="s">
        <v>748</v>
      </c>
      <c r="L734" t="s">
        <v>78</v>
      </c>
      <c r="M734" t="s">
        <v>78</v>
      </c>
      <c r="N734"/>
      <c r="O734"/>
      <c r="P734"/>
      <c r="Q734"/>
    </row>
    <row r="735" spans="1:17" s="59" customFormat="1" x14ac:dyDescent="0.25">
      <c r="A735" t="s">
        <v>169</v>
      </c>
      <c r="B735">
        <v>10.1</v>
      </c>
      <c r="C735">
        <v>8.42</v>
      </c>
      <c r="D735">
        <v>3.36</v>
      </c>
      <c r="F735">
        <v>71.760000000000005</v>
      </c>
      <c r="G735">
        <v>5000</v>
      </c>
      <c r="H735">
        <v>1.05</v>
      </c>
      <c r="I735">
        <v>24.39</v>
      </c>
      <c r="J735" t="s">
        <v>623</v>
      </c>
      <c r="K735" t="s">
        <v>748</v>
      </c>
      <c r="L735" t="s">
        <v>78</v>
      </c>
      <c r="M735" t="s">
        <v>78</v>
      </c>
      <c r="N735"/>
      <c r="O735"/>
      <c r="P735"/>
      <c r="Q735"/>
    </row>
    <row r="736" spans="1:17" s="59" customFormat="1" x14ac:dyDescent="0.25">
      <c r="A736" t="s">
        <v>1426</v>
      </c>
      <c r="B736">
        <v>10.9</v>
      </c>
      <c r="C736">
        <v>9.27</v>
      </c>
      <c r="D736">
        <v>3.62</v>
      </c>
      <c r="F736">
        <v>69.83</v>
      </c>
      <c r="G736">
        <v>7300</v>
      </c>
      <c r="H736">
        <v>1</v>
      </c>
      <c r="I736">
        <v>22.14</v>
      </c>
      <c r="J736" t="s">
        <v>627</v>
      </c>
      <c r="K736" t="s">
        <v>748</v>
      </c>
      <c r="L736" t="s">
        <v>78</v>
      </c>
      <c r="M736" t="s">
        <v>78</v>
      </c>
      <c r="N736"/>
      <c r="O736"/>
      <c r="P736"/>
      <c r="Q736"/>
    </row>
    <row r="737" spans="1:17" s="59" customFormat="1" x14ac:dyDescent="0.25">
      <c r="A737" t="s">
        <v>170</v>
      </c>
      <c r="B737">
        <v>10.9</v>
      </c>
      <c r="C737">
        <v>9.27</v>
      </c>
      <c r="D737">
        <v>3.62</v>
      </c>
      <c r="F737">
        <v>77.56</v>
      </c>
      <c r="G737">
        <v>7300</v>
      </c>
      <c r="H737">
        <v>1</v>
      </c>
      <c r="I737">
        <v>23.34</v>
      </c>
      <c r="J737" t="s">
        <v>623</v>
      </c>
      <c r="K737" t="s">
        <v>748</v>
      </c>
      <c r="L737" t="s">
        <v>78</v>
      </c>
      <c r="M737" t="s">
        <v>78</v>
      </c>
      <c r="N737"/>
      <c r="O737"/>
      <c r="P737"/>
      <c r="Q737"/>
    </row>
    <row r="738" spans="1:17" s="59" customFormat="1" x14ac:dyDescent="0.25">
      <c r="A738" t="s">
        <v>1427</v>
      </c>
      <c r="B738">
        <v>11.4</v>
      </c>
      <c r="C738">
        <v>9.27</v>
      </c>
      <c r="D738">
        <v>3.63</v>
      </c>
      <c r="F738">
        <v>87</v>
      </c>
      <c r="G738">
        <v>7000</v>
      </c>
      <c r="H738">
        <v>1</v>
      </c>
      <c r="I738">
        <v>25.45</v>
      </c>
      <c r="J738" t="s">
        <v>625</v>
      </c>
      <c r="K738" t="s">
        <v>748</v>
      </c>
      <c r="L738">
        <v>0</v>
      </c>
      <c r="M738">
        <v>0</v>
      </c>
      <c r="N738"/>
      <c r="O738"/>
      <c r="P738"/>
      <c r="Q738"/>
    </row>
    <row r="739" spans="1:17" s="59" customFormat="1" x14ac:dyDescent="0.25">
      <c r="A739" t="s">
        <v>171</v>
      </c>
      <c r="B739">
        <v>10.199999999999999</v>
      </c>
      <c r="C739">
        <v>7.5</v>
      </c>
      <c r="D739">
        <v>3.47</v>
      </c>
      <c r="F739">
        <v>59</v>
      </c>
      <c r="G739">
        <v>4500</v>
      </c>
      <c r="H739">
        <v>1</v>
      </c>
      <c r="I739">
        <v>20.62</v>
      </c>
      <c r="J739" t="s">
        <v>627</v>
      </c>
      <c r="K739" t="s">
        <v>748</v>
      </c>
      <c r="L739" t="s">
        <v>78</v>
      </c>
      <c r="M739" t="s">
        <v>78</v>
      </c>
      <c r="N739"/>
      <c r="O739"/>
      <c r="P739"/>
      <c r="Q739"/>
    </row>
    <row r="740" spans="1:17" s="59" customFormat="1" x14ac:dyDescent="0.25">
      <c r="A740" t="s">
        <v>478</v>
      </c>
      <c r="B740">
        <v>10.9</v>
      </c>
      <c r="C740">
        <v>8.75</v>
      </c>
      <c r="D740">
        <v>3.44</v>
      </c>
      <c r="F740">
        <v>65</v>
      </c>
      <c r="G740">
        <v>4650</v>
      </c>
      <c r="H740">
        <v>1.01</v>
      </c>
      <c r="I740">
        <v>24</v>
      </c>
      <c r="J740" t="s">
        <v>623</v>
      </c>
      <c r="K740" t="s">
        <v>748</v>
      </c>
      <c r="L740" t="s">
        <v>78</v>
      </c>
      <c r="M740" t="s">
        <v>78</v>
      </c>
      <c r="N740"/>
      <c r="O740"/>
      <c r="P740"/>
      <c r="Q740"/>
    </row>
    <row r="741" spans="1:17" s="59" customFormat="1" x14ac:dyDescent="0.25">
      <c r="A741" t="s">
        <v>999</v>
      </c>
      <c r="B741">
        <v>11.3</v>
      </c>
      <c r="C741">
        <v>9.8000000000000007</v>
      </c>
      <c r="D741">
        <v>3.68</v>
      </c>
      <c r="F741">
        <v>89</v>
      </c>
      <c r="G741">
        <v>6200</v>
      </c>
      <c r="H741">
        <v>1.1200000000000001</v>
      </c>
      <c r="I741">
        <v>30.87</v>
      </c>
      <c r="J741" t="s">
        <v>624</v>
      </c>
      <c r="K741" t="s">
        <v>748</v>
      </c>
      <c r="L741" t="s">
        <v>78</v>
      </c>
      <c r="M741" t="s">
        <v>78</v>
      </c>
      <c r="N741"/>
      <c r="O741"/>
      <c r="P741"/>
      <c r="Q741"/>
    </row>
    <row r="742" spans="1:17" s="59" customFormat="1" x14ac:dyDescent="0.25">
      <c r="A742" t="s">
        <v>1310</v>
      </c>
      <c r="B742">
        <v>11.3</v>
      </c>
      <c r="C742">
        <v>9.8000000000000007</v>
      </c>
      <c r="D742">
        <v>3.68</v>
      </c>
      <c r="F742">
        <v>84</v>
      </c>
      <c r="G742">
        <v>6800</v>
      </c>
      <c r="H742">
        <v>1.0900000000000001</v>
      </c>
      <c r="I742">
        <v>28.35</v>
      </c>
      <c r="J742" t="s">
        <v>624</v>
      </c>
      <c r="K742" t="s">
        <v>748</v>
      </c>
      <c r="L742" t="s">
        <v>78</v>
      </c>
      <c r="M742" t="s">
        <v>78</v>
      </c>
      <c r="N742"/>
      <c r="O742"/>
      <c r="P742"/>
      <c r="Q742"/>
    </row>
    <row r="743" spans="1:17" s="59" customFormat="1" x14ac:dyDescent="0.25">
      <c r="A743" t="s">
        <v>505</v>
      </c>
      <c r="B743">
        <v>11.48</v>
      </c>
      <c r="C743">
        <v>9.5</v>
      </c>
      <c r="D743">
        <v>3.74</v>
      </c>
      <c r="F743">
        <v>81</v>
      </c>
      <c r="G743">
        <v>6800</v>
      </c>
      <c r="H743">
        <v>1.07</v>
      </c>
      <c r="I743">
        <v>26.97</v>
      </c>
      <c r="J743" t="s">
        <v>625</v>
      </c>
      <c r="K743" t="s">
        <v>748</v>
      </c>
      <c r="L743" t="s">
        <v>78</v>
      </c>
      <c r="M743" t="s">
        <v>78</v>
      </c>
      <c r="N743"/>
      <c r="O743"/>
      <c r="P743"/>
      <c r="Q743"/>
    </row>
    <row r="744" spans="1:17" s="59" customFormat="1" x14ac:dyDescent="0.25">
      <c r="A744" t="s">
        <v>567</v>
      </c>
      <c r="B744">
        <v>11.8</v>
      </c>
      <c r="C744">
        <v>10.4</v>
      </c>
      <c r="D744">
        <v>3.7</v>
      </c>
      <c r="F744">
        <v>87</v>
      </c>
      <c r="G744">
        <v>7350</v>
      </c>
      <c r="H744">
        <v>1.18</v>
      </c>
      <c r="I744">
        <v>32.15</v>
      </c>
      <c r="J744" t="s">
        <v>628</v>
      </c>
      <c r="K744" t="s">
        <v>748</v>
      </c>
      <c r="L744" t="s">
        <v>78</v>
      </c>
      <c r="M744" t="s">
        <v>78</v>
      </c>
      <c r="N744"/>
      <c r="O744"/>
      <c r="P744"/>
      <c r="Q744"/>
    </row>
    <row r="745" spans="1:17" s="59" customFormat="1" x14ac:dyDescent="0.25">
      <c r="A745" t="s">
        <v>568</v>
      </c>
      <c r="B745">
        <v>11.8</v>
      </c>
      <c r="C745">
        <v>10.4</v>
      </c>
      <c r="D745">
        <v>3.7</v>
      </c>
      <c r="F745">
        <v>87</v>
      </c>
      <c r="G745">
        <v>7350</v>
      </c>
      <c r="H745">
        <v>1.2</v>
      </c>
      <c r="I745">
        <v>32.700000000000003</v>
      </c>
      <c r="J745" t="s">
        <v>628</v>
      </c>
      <c r="K745" t="s">
        <v>748</v>
      </c>
      <c r="L745">
        <v>0</v>
      </c>
      <c r="M745">
        <v>0</v>
      </c>
      <c r="N745"/>
      <c r="O745"/>
      <c r="P745"/>
      <c r="Q745"/>
    </row>
    <row r="746" spans="1:17" s="59" customFormat="1" x14ac:dyDescent="0.25">
      <c r="A746" t="s">
        <v>569</v>
      </c>
      <c r="B746">
        <v>11.8</v>
      </c>
      <c r="C746">
        <v>10.4</v>
      </c>
      <c r="D746">
        <v>3.7</v>
      </c>
      <c r="F746">
        <v>87</v>
      </c>
      <c r="G746">
        <v>7250</v>
      </c>
      <c r="H746">
        <v>1.21</v>
      </c>
      <c r="I746">
        <v>33.11</v>
      </c>
      <c r="J746" t="s">
        <v>628</v>
      </c>
      <c r="K746" t="s">
        <v>748</v>
      </c>
      <c r="L746" t="s">
        <v>78</v>
      </c>
      <c r="M746" t="s">
        <v>78</v>
      </c>
      <c r="N746"/>
      <c r="O746"/>
      <c r="P746"/>
      <c r="Q746"/>
    </row>
    <row r="747" spans="1:17" s="59" customFormat="1" x14ac:dyDescent="0.25">
      <c r="A747" t="s">
        <v>349</v>
      </c>
      <c r="B747">
        <v>12.02</v>
      </c>
      <c r="C747">
        <v>10.55</v>
      </c>
      <c r="D747">
        <v>3.78</v>
      </c>
      <c r="F747">
        <v>89</v>
      </c>
      <c r="G747">
        <v>6950</v>
      </c>
      <c r="H747">
        <v>1.1299999999999999</v>
      </c>
      <c r="I747">
        <v>32.159999999999997</v>
      </c>
      <c r="J747" t="s">
        <v>628</v>
      </c>
      <c r="K747" t="s">
        <v>748</v>
      </c>
      <c r="L747">
        <v>0</v>
      </c>
      <c r="M747">
        <v>0</v>
      </c>
      <c r="N747"/>
      <c r="O747"/>
      <c r="P747"/>
      <c r="Q747"/>
    </row>
    <row r="748" spans="1:17" s="59" customFormat="1" x14ac:dyDescent="0.25">
      <c r="A748" t="s">
        <v>721</v>
      </c>
      <c r="B748">
        <v>12.55</v>
      </c>
      <c r="C748">
        <v>10.53</v>
      </c>
      <c r="D748">
        <v>3.85</v>
      </c>
      <c r="F748">
        <v>102</v>
      </c>
      <c r="G748">
        <v>7850</v>
      </c>
      <c r="H748">
        <v>1.0966</v>
      </c>
      <c r="I748">
        <v>32.6</v>
      </c>
      <c r="J748" t="s">
        <v>628</v>
      </c>
      <c r="K748" t="s">
        <v>748</v>
      </c>
      <c r="L748" t="s">
        <v>78</v>
      </c>
      <c r="M748" t="s">
        <v>78</v>
      </c>
      <c r="N748"/>
      <c r="O748"/>
      <c r="P748"/>
      <c r="Q748"/>
    </row>
    <row r="749" spans="1:17" s="59" customFormat="1" x14ac:dyDescent="0.25">
      <c r="A749" t="s">
        <v>172</v>
      </c>
      <c r="B749">
        <v>11.99</v>
      </c>
      <c r="C749">
        <v>10.6</v>
      </c>
      <c r="D749">
        <v>3.8</v>
      </c>
      <c r="F749">
        <v>102</v>
      </c>
      <c r="G749">
        <v>6800</v>
      </c>
      <c r="H749">
        <v>1.07</v>
      </c>
      <c r="I749">
        <v>32.880000000000003</v>
      </c>
      <c r="J749" t="s">
        <v>628</v>
      </c>
      <c r="K749" t="s">
        <v>748</v>
      </c>
      <c r="L749" t="s">
        <v>78</v>
      </c>
      <c r="M749" t="s">
        <v>78</v>
      </c>
      <c r="N749"/>
      <c r="O749"/>
      <c r="P749"/>
      <c r="Q749"/>
    </row>
    <row r="750" spans="1:17" s="59" customFormat="1" x14ac:dyDescent="0.25">
      <c r="A750" t="s">
        <v>1428</v>
      </c>
      <c r="B750">
        <v>12.19</v>
      </c>
      <c r="C750">
        <v>10.1</v>
      </c>
      <c r="D750">
        <v>4.05</v>
      </c>
      <c r="F750">
        <v>92</v>
      </c>
      <c r="G750">
        <v>9000</v>
      </c>
      <c r="H750">
        <v>1.1000000000000001</v>
      </c>
      <c r="I750">
        <v>28.67</v>
      </c>
      <c r="J750" t="s">
        <v>624</v>
      </c>
      <c r="K750" t="s">
        <v>748</v>
      </c>
      <c r="L750" t="s">
        <v>78</v>
      </c>
      <c r="M750" t="s">
        <v>78</v>
      </c>
      <c r="N750"/>
      <c r="O750"/>
      <c r="P750"/>
      <c r="Q750"/>
    </row>
    <row r="751" spans="1:17" s="59" customFormat="1" x14ac:dyDescent="0.25">
      <c r="A751" t="s">
        <v>352</v>
      </c>
      <c r="B751">
        <v>12.95</v>
      </c>
      <c r="C751">
        <v>11.4</v>
      </c>
      <c r="D751">
        <v>3.95</v>
      </c>
      <c r="F751">
        <v>111</v>
      </c>
      <c r="G751">
        <v>8900</v>
      </c>
      <c r="H751">
        <v>1.1200000000000001</v>
      </c>
      <c r="I751">
        <v>35.5</v>
      </c>
      <c r="J751" t="s">
        <v>628</v>
      </c>
      <c r="K751" t="s">
        <v>748</v>
      </c>
      <c r="L751" t="s">
        <v>78</v>
      </c>
      <c r="M751" t="s">
        <v>78</v>
      </c>
      <c r="N751"/>
      <c r="O751"/>
      <c r="P751"/>
      <c r="Q751"/>
    </row>
    <row r="752" spans="1:17" s="59" customFormat="1" x14ac:dyDescent="0.25">
      <c r="A752" t="s">
        <v>544</v>
      </c>
      <c r="B752">
        <v>12.95</v>
      </c>
      <c r="C752">
        <v>11.4</v>
      </c>
      <c r="D752">
        <v>3.95</v>
      </c>
      <c r="F752">
        <v>111</v>
      </c>
      <c r="G752">
        <v>8900</v>
      </c>
      <c r="H752">
        <v>1.06</v>
      </c>
      <c r="I752">
        <v>33.6</v>
      </c>
      <c r="J752" t="s">
        <v>628</v>
      </c>
      <c r="K752" t="s">
        <v>748</v>
      </c>
      <c r="L752" t="s">
        <v>78</v>
      </c>
      <c r="M752" t="s">
        <v>78</v>
      </c>
      <c r="N752"/>
      <c r="O752"/>
      <c r="P752"/>
      <c r="Q752"/>
    </row>
    <row r="753" spans="1:17" s="59" customFormat="1" x14ac:dyDescent="0.25">
      <c r="A753" t="s">
        <v>1000</v>
      </c>
      <c r="B753">
        <v>12.95</v>
      </c>
      <c r="C753">
        <v>11.4</v>
      </c>
      <c r="D753">
        <v>3.95</v>
      </c>
      <c r="F753">
        <v>114</v>
      </c>
      <c r="G753">
        <v>8900</v>
      </c>
      <c r="H753">
        <v>1.1499999999999999</v>
      </c>
      <c r="I753">
        <v>36.950000000000003</v>
      </c>
      <c r="J753" t="s">
        <v>628</v>
      </c>
      <c r="K753" t="s">
        <v>748</v>
      </c>
      <c r="L753">
        <v>0</v>
      </c>
      <c r="M753">
        <v>0</v>
      </c>
      <c r="N753"/>
      <c r="O753"/>
      <c r="P753"/>
      <c r="Q753"/>
    </row>
    <row r="754" spans="1:17" s="59" customFormat="1" x14ac:dyDescent="0.25">
      <c r="A754" t="s">
        <v>350</v>
      </c>
      <c r="B754">
        <v>13.94</v>
      </c>
      <c r="C754">
        <v>10.8</v>
      </c>
      <c r="D754">
        <v>4.2</v>
      </c>
      <c r="F754">
        <v>118</v>
      </c>
      <c r="G754">
        <v>10600</v>
      </c>
      <c r="H754">
        <v>1.05</v>
      </c>
      <c r="I754">
        <v>32.15</v>
      </c>
      <c r="J754" t="s">
        <v>628</v>
      </c>
      <c r="K754" t="s">
        <v>748</v>
      </c>
      <c r="L754" t="s">
        <v>78</v>
      </c>
      <c r="M754" t="s">
        <v>78</v>
      </c>
      <c r="N754"/>
      <c r="O754"/>
      <c r="P754"/>
      <c r="Q754"/>
    </row>
    <row r="755" spans="1:17" s="59" customFormat="1" x14ac:dyDescent="0.25">
      <c r="A755" t="s">
        <v>472</v>
      </c>
      <c r="B755">
        <v>13.55</v>
      </c>
      <c r="C755">
        <v>12.05</v>
      </c>
      <c r="D755">
        <v>4.26</v>
      </c>
      <c r="F755">
        <v>119</v>
      </c>
      <c r="G755">
        <v>9600</v>
      </c>
      <c r="H755">
        <v>1.06</v>
      </c>
      <c r="I755">
        <v>35.61</v>
      </c>
      <c r="J755" t="s">
        <v>628</v>
      </c>
      <c r="K755" t="s">
        <v>748</v>
      </c>
      <c r="L755" t="s">
        <v>78</v>
      </c>
      <c r="M755" t="s">
        <v>78</v>
      </c>
      <c r="N755"/>
      <c r="O755"/>
      <c r="P755"/>
      <c r="Q755"/>
    </row>
    <row r="756" spans="1:17" s="59" customFormat="1" x14ac:dyDescent="0.25">
      <c r="A756" t="s">
        <v>688</v>
      </c>
      <c r="B756">
        <v>14.08</v>
      </c>
      <c r="C756">
        <v>12.35</v>
      </c>
      <c r="D756">
        <v>4.3099999999999996</v>
      </c>
      <c r="F756">
        <v>133</v>
      </c>
      <c r="G756">
        <v>10250</v>
      </c>
      <c r="H756">
        <v>1.0900000000000001</v>
      </c>
      <c r="I756">
        <v>39.049999999999997</v>
      </c>
      <c r="J756" t="s">
        <v>628</v>
      </c>
      <c r="K756" t="s">
        <v>748</v>
      </c>
      <c r="L756" t="s">
        <v>78</v>
      </c>
      <c r="M756" t="s">
        <v>78</v>
      </c>
      <c r="N756"/>
      <c r="O756"/>
      <c r="P756"/>
      <c r="Q756"/>
    </row>
    <row r="757" spans="1:17" s="59" customFormat="1" x14ac:dyDescent="0.25">
      <c r="A757" t="s">
        <v>722</v>
      </c>
      <c r="B757">
        <v>14.08</v>
      </c>
      <c r="C757">
        <v>12.35</v>
      </c>
      <c r="D757">
        <v>4.3099999999999996</v>
      </c>
      <c r="F757">
        <v>133</v>
      </c>
      <c r="G757">
        <v>10250</v>
      </c>
      <c r="H757">
        <v>1.1499999999999999</v>
      </c>
      <c r="I757">
        <v>41.2</v>
      </c>
      <c r="J757" t="s">
        <v>628</v>
      </c>
      <c r="K757" t="s">
        <v>748</v>
      </c>
      <c r="L757" t="s">
        <v>78</v>
      </c>
      <c r="M757" t="s">
        <v>78</v>
      </c>
      <c r="N757"/>
      <c r="O757"/>
      <c r="P757"/>
      <c r="Q757"/>
    </row>
    <row r="758" spans="1:17" s="59" customFormat="1" x14ac:dyDescent="0.25">
      <c r="A758" t="s">
        <v>173</v>
      </c>
      <c r="B758">
        <v>13.98</v>
      </c>
      <c r="C758">
        <v>11.9</v>
      </c>
      <c r="D758">
        <v>4.4000000000000004</v>
      </c>
      <c r="F758">
        <v>123</v>
      </c>
      <c r="G758">
        <v>10500</v>
      </c>
      <c r="H758">
        <v>1.05</v>
      </c>
      <c r="I758">
        <v>34.909999999999997</v>
      </c>
      <c r="J758" t="s">
        <v>628</v>
      </c>
      <c r="K758" t="s">
        <v>748</v>
      </c>
      <c r="L758" t="s">
        <v>78</v>
      </c>
      <c r="M758" t="s">
        <v>78</v>
      </c>
      <c r="N758"/>
      <c r="O758"/>
      <c r="P758"/>
      <c r="Q758"/>
    </row>
    <row r="759" spans="1:17" s="59" customFormat="1" x14ac:dyDescent="0.25">
      <c r="A759" t="s">
        <v>1311</v>
      </c>
      <c r="B759">
        <v>14.9</v>
      </c>
      <c r="C759">
        <v>13.2</v>
      </c>
      <c r="D759">
        <v>4.5599999999999996</v>
      </c>
      <c r="F759">
        <v>140</v>
      </c>
      <c r="G759">
        <v>13000</v>
      </c>
      <c r="H759">
        <v>1.02</v>
      </c>
      <c r="I759">
        <v>36.93</v>
      </c>
      <c r="J759" t="s">
        <v>628</v>
      </c>
      <c r="K759" t="s">
        <v>748</v>
      </c>
      <c r="L759" t="s">
        <v>78</v>
      </c>
      <c r="M759" t="s">
        <v>78</v>
      </c>
      <c r="N759"/>
      <c r="O759"/>
      <c r="P759"/>
      <c r="Q759"/>
    </row>
    <row r="760" spans="1:17" s="59" customFormat="1" x14ac:dyDescent="0.25">
      <c r="A760" t="s">
        <v>398</v>
      </c>
      <c r="B760">
        <v>9.5399999999999991</v>
      </c>
      <c r="C760">
        <v>8.93</v>
      </c>
      <c r="D760">
        <v>2.98</v>
      </c>
      <c r="F760">
        <v>55</v>
      </c>
      <c r="G760">
        <v>2650</v>
      </c>
      <c r="H760">
        <v>1.17</v>
      </c>
      <c r="I760">
        <v>29.46</v>
      </c>
      <c r="J760" t="s">
        <v>624</v>
      </c>
      <c r="K760" t="s">
        <v>748</v>
      </c>
      <c r="L760" t="s">
        <v>78</v>
      </c>
      <c r="M760" t="s">
        <v>78</v>
      </c>
      <c r="N760"/>
      <c r="O760"/>
      <c r="P760"/>
      <c r="Q760"/>
    </row>
    <row r="761" spans="1:17" s="59" customFormat="1" x14ac:dyDescent="0.25">
      <c r="A761" t="s">
        <v>673</v>
      </c>
      <c r="B761">
        <v>9.5399999999999991</v>
      </c>
      <c r="C761">
        <v>8.93</v>
      </c>
      <c r="D761">
        <v>2.98</v>
      </c>
      <c r="F761">
        <v>55</v>
      </c>
      <c r="G761">
        <v>2650</v>
      </c>
      <c r="H761">
        <v>1.17</v>
      </c>
      <c r="I761">
        <v>29.46</v>
      </c>
      <c r="J761" t="s">
        <v>624</v>
      </c>
      <c r="K761" t="s">
        <v>748</v>
      </c>
      <c r="L761" t="s">
        <v>78</v>
      </c>
      <c r="M761" t="s">
        <v>78</v>
      </c>
      <c r="N761"/>
      <c r="O761"/>
      <c r="P761"/>
      <c r="Q761"/>
    </row>
    <row r="762" spans="1:17" s="59" customFormat="1" x14ac:dyDescent="0.25">
      <c r="A762" t="s">
        <v>674</v>
      </c>
      <c r="B762">
        <v>9.5399999999999991</v>
      </c>
      <c r="C762">
        <v>8.93</v>
      </c>
      <c r="D762">
        <v>2.98</v>
      </c>
      <c r="F762">
        <v>55</v>
      </c>
      <c r="G762">
        <v>2650</v>
      </c>
      <c r="H762">
        <v>1.18</v>
      </c>
      <c r="I762">
        <v>29.71</v>
      </c>
      <c r="J762" t="s">
        <v>624</v>
      </c>
      <c r="K762" t="s">
        <v>748</v>
      </c>
      <c r="L762" t="s">
        <v>78</v>
      </c>
      <c r="M762" t="s">
        <v>78</v>
      </c>
      <c r="N762"/>
      <c r="O762"/>
      <c r="P762"/>
      <c r="Q762"/>
    </row>
    <row r="763" spans="1:17" s="59" customFormat="1" x14ac:dyDescent="0.25">
      <c r="A763" t="s">
        <v>174</v>
      </c>
      <c r="B763">
        <v>8.1999999999999993</v>
      </c>
      <c r="C763">
        <v>7.6</v>
      </c>
      <c r="D763">
        <v>3.12</v>
      </c>
      <c r="F763">
        <v>49</v>
      </c>
      <c r="G763">
        <v>3700</v>
      </c>
      <c r="H763">
        <v>1</v>
      </c>
      <c r="I763">
        <v>18.52</v>
      </c>
      <c r="J763" t="s">
        <v>627</v>
      </c>
      <c r="K763" t="s">
        <v>748</v>
      </c>
      <c r="L763" t="s">
        <v>78</v>
      </c>
      <c r="M763" t="s">
        <v>78</v>
      </c>
      <c r="N763"/>
      <c r="O763"/>
      <c r="P763"/>
      <c r="Q763"/>
    </row>
    <row r="764" spans="1:17" s="59" customFormat="1" x14ac:dyDescent="0.25">
      <c r="A764" t="s">
        <v>399</v>
      </c>
      <c r="B764">
        <v>8.1999999999999993</v>
      </c>
      <c r="C764">
        <v>7.6</v>
      </c>
      <c r="D764">
        <v>3.12</v>
      </c>
      <c r="F764">
        <v>49</v>
      </c>
      <c r="G764">
        <v>3700</v>
      </c>
      <c r="H764">
        <v>1</v>
      </c>
      <c r="I764">
        <v>18.52</v>
      </c>
      <c r="J764" t="s">
        <v>627</v>
      </c>
      <c r="K764" t="s">
        <v>748</v>
      </c>
      <c r="L764">
        <v>0</v>
      </c>
      <c r="M764">
        <v>0</v>
      </c>
      <c r="N764"/>
      <c r="O764"/>
      <c r="P764"/>
      <c r="Q764"/>
    </row>
    <row r="765" spans="1:17" s="59" customFormat="1" x14ac:dyDescent="0.25">
      <c r="A765" t="s">
        <v>1429</v>
      </c>
      <c r="B765">
        <v>12.43</v>
      </c>
      <c r="C765">
        <v>10.43</v>
      </c>
      <c r="D765">
        <v>3.48</v>
      </c>
      <c r="F765">
        <v>78</v>
      </c>
      <c r="G765">
        <v>9682</v>
      </c>
      <c r="H765">
        <v>1</v>
      </c>
      <c r="I765">
        <v>24.33</v>
      </c>
      <c r="J765" t="s">
        <v>623</v>
      </c>
      <c r="K765" t="s">
        <v>748</v>
      </c>
      <c r="L765">
        <v>0</v>
      </c>
      <c r="M765">
        <v>0</v>
      </c>
      <c r="N765"/>
      <c r="O765"/>
      <c r="P765"/>
      <c r="Q765"/>
    </row>
    <row r="766" spans="1:17" s="59" customFormat="1" x14ac:dyDescent="0.25">
      <c r="A766" t="s">
        <v>175</v>
      </c>
      <c r="B766">
        <v>10.63</v>
      </c>
      <c r="C766">
        <v>9.5</v>
      </c>
      <c r="D766">
        <v>3.42</v>
      </c>
      <c r="F766">
        <v>73</v>
      </c>
      <c r="G766">
        <v>4870</v>
      </c>
      <c r="H766">
        <v>1.1000000000000001</v>
      </c>
      <c r="I766">
        <v>28.47</v>
      </c>
      <c r="J766" t="s">
        <v>624</v>
      </c>
      <c r="K766" t="s">
        <v>748</v>
      </c>
      <c r="L766" t="s">
        <v>78</v>
      </c>
      <c r="M766" t="s">
        <v>78</v>
      </c>
      <c r="N766"/>
      <c r="O766"/>
      <c r="P766"/>
      <c r="Q766"/>
    </row>
    <row r="767" spans="1:17" s="59" customFormat="1" x14ac:dyDescent="0.25">
      <c r="A767" t="s">
        <v>1430</v>
      </c>
      <c r="B767">
        <v>7.55</v>
      </c>
      <c r="C767">
        <v>5.87</v>
      </c>
      <c r="D767">
        <v>2.73</v>
      </c>
      <c r="F767">
        <v>34</v>
      </c>
      <c r="G767">
        <v>1700</v>
      </c>
      <c r="H767">
        <v>1</v>
      </c>
      <c r="I767">
        <v>16.38</v>
      </c>
      <c r="J767" t="s">
        <v>626</v>
      </c>
      <c r="K767" t="s">
        <v>748</v>
      </c>
      <c r="L767" t="s">
        <v>78</v>
      </c>
      <c r="M767" t="s">
        <v>78</v>
      </c>
      <c r="N767"/>
      <c r="O767"/>
      <c r="P767"/>
      <c r="Q767"/>
    </row>
    <row r="768" spans="1:17" s="59" customFormat="1" x14ac:dyDescent="0.25">
      <c r="A768" t="s">
        <v>400</v>
      </c>
      <c r="B768">
        <v>10.54</v>
      </c>
      <c r="C768">
        <v>8.6999999999999993</v>
      </c>
      <c r="D768">
        <v>3.38</v>
      </c>
      <c r="F768">
        <v>68</v>
      </c>
      <c r="G768">
        <v>6700</v>
      </c>
      <c r="H768">
        <v>1</v>
      </c>
      <c r="I768">
        <v>21.36</v>
      </c>
      <c r="J768" t="s">
        <v>627</v>
      </c>
      <c r="K768" t="s">
        <v>748</v>
      </c>
      <c r="L768" t="s">
        <v>78</v>
      </c>
      <c r="M768" t="s">
        <v>78</v>
      </c>
      <c r="N768"/>
      <c r="O768"/>
      <c r="P768"/>
      <c r="Q768"/>
    </row>
    <row r="769" spans="1:17" s="59" customFormat="1" x14ac:dyDescent="0.25">
      <c r="A769" t="s">
        <v>401</v>
      </c>
      <c r="B769">
        <v>11.31</v>
      </c>
      <c r="C769">
        <v>10.36</v>
      </c>
      <c r="D769">
        <v>3.55</v>
      </c>
      <c r="F769">
        <v>71.5</v>
      </c>
      <c r="G769">
        <v>7500</v>
      </c>
      <c r="H769">
        <v>1</v>
      </c>
      <c r="I769">
        <v>24.18</v>
      </c>
      <c r="J769" t="s">
        <v>623</v>
      </c>
      <c r="K769" t="s">
        <v>748</v>
      </c>
      <c r="L769" t="s">
        <v>78</v>
      </c>
      <c r="M769" t="s">
        <v>78</v>
      </c>
      <c r="N769"/>
      <c r="O769"/>
      <c r="P769"/>
      <c r="Q769"/>
    </row>
    <row r="770" spans="1:17" s="59" customFormat="1" x14ac:dyDescent="0.25">
      <c r="A770" t="s">
        <v>402</v>
      </c>
      <c r="B770">
        <v>12.22</v>
      </c>
      <c r="C770">
        <v>11.07</v>
      </c>
      <c r="D770">
        <v>3.76</v>
      </c>
      <c r="F770">
        <v>89</v>
      </c>
      <c r="G770">
        <v>10000</v>
      </c>
      <c r="H770">
        <v>1</v>
      </c>
      <c r="I770">
        <v>26.37</v>
      </c>
      <c r="J770" t="s">
        <v>625</v>
      </c>
      <c r="K770" t="s">
        <v>748</v>
      </c>
      <c r="L770" t="s">
        <v>78</v>
      </c>
      <c r="M770" t="s">
        <v>78</v>
      </c>
      <c r="N770"/>
      <c r="O770"/>
      <c r="P770"/>
      <c r="Q770"/>
    </row>
    <row r="771" spans="1:17" s="59" customFormat="1" x14ac:dyDescent="0.25">
      <c r="A771" t="s">
        <v>403</v>
      </c>
      <c r="B771">
        <v>13.22</v>
      </c>
      <c r="C771">
        <v>11.96</v>
      </c>
      <c r="D771">
        <v>3.95</v>
      </c>
      <c r="F771">
        <v>97</v>
      </c>
      <c r="G771">
        <v>12500</v>
      </c>
      <c r="H771">
        <v>0.98</v>
      </c>
      <c r="I771">
        <v>27.15</v>
      </c>
      <c r="J771" t="s">
        <v>625</v>
      </c>
      <c r="K771" t="s">
        <v>748</v>
      </c>
      <c r="L771" t="s">
        <v>78</v>
      </c>
      <c r="M771" t="s">
        <v>78</v>
      </c>
      <c r="N771"/>
      <c r="O771"/>
      <c r="P771"/>
      <c r="Q771"/>
    </row>
    <row r="772" spans="1:17" s="59" customFormat="1" x14ac:dyDescent="0.25">
      <c r="A772" t="s">
        <v>404</v>
      </c>
      <c r="B772">
        <v>13.22</v>
      </c>
      <c r="C772">
        <v>10.35</v>
      </c>
      <c r="D772">
        <v>3.95</v>
      </c>
      <c r="F772">
        <v>110</v>
      </c>
      <c r="G772">
        <v>12500</v>
      </c>
      <c r="H772">
        <v>1.02</v>
      </c>
      <c r="I772">
        <v>27.38</v>
      </c>
      <c r="J772" t="s">
        <v>625</v>
      </c>
      <c r="K772" t="s">
        <v>748</v>
      </c>
      <c r="L772" t="s">
        <v>78</v>
      </c>
      <c r="M772" t="s">
        <v>78</v>
      </c>
      <c r="N772"/>
      <c r="O772"/>
      <c r="P772"/>
      <c r="Q772"/>
    </row>
    <row r="773" spans="1:17" s="59" customFormat="1" x14ac:dyDescent="0.25">
      <c r="A773" t="s">
        <v>176</v>
      </c>
      <c r="B773">
        <v>7.95</v>
      </c>
      <c r="C773">
        <v>6.3</v>
      </c>
      <c r="D773">
        <v>2.68</v>
      </c>
      <c r="F773">
        <v>41</v>
      </c>
      <c r="G773">
        <v>2500</v>
      </c>
      <c r="H773">
        <v>1</v>
      </c>
      <c r="I773">
        <v>16.829999999999998</v>
      </c>
      <c r="J773" t="s">
        <v>626</v>
      </c>
      <c r="K773" t="s">
        <v>748</v>
      </c>
      <c r="L773" t="s">
        <v>78</v>
      </c>
      <c r="M773" t="s">
        <v>78</v>
      </c>
      <c r="N773"/>
      <c r="O773"/>
      <c r="P773"/>
      <c r="Q773"/>
    </row>
    <row r="774" spans="1:17" s="59" customFormat="1" x14ac:dyDescent="0.25">
      <c r="A774" t="s">
        <v>177</v>
      </c>
      <c r="B774">
        <v>8.9</v>
      </c>
      <c r="C774">
        <v>7.25</v>
      </c>
      <c r="D774">
        <v>2.83</v>
      </c>
      <c r="F774">
        <v>49</v>
      </c>
      <c r="G774">
        <v>3800</v>
      </c>
      <c r="H774">
        <v>1</v>
      </c>
      <c r="I774">
        <v>18.27</v>
      </c>
      <c r="J774" t="s">
        <v>627</v>
      </c>
      <c r="K774" t="s">
        <v>748</v>
      </c>
      <c r="L774" t="s">
        <v>78</v>
      </c>
      <c r="M774" t="s">
        <v>78</v>
      </c>
      <c r="N774"/>
      <c r="O774"/>
      <c r="P774"/>
      <c r="Q774"/>
    </row>
    <row r="775" spans="1:17" s="59" customFormat="1" x14ac:dyDescent="0.25">
      <c r="A775" t="s">
        <v>178</v>
      </c>
      <c r="B775">
        <v>9.3000000000000007</v>
      </c>
      <c r="C775">
        <v>8.25</v>
      </c>
      <c r="D775">
        <v>2.97</v>
      </c>
      <c r="F775">
        <v>57.38</v>
      </c>
      <c r="G775">
        <v>4200</v>
      </c>
      <c r="H775">
        <v>1</v>
      </c>
      <c r="I775">
        <v>21.07</v>
      </c>
      <c r="J775" t="s">
        <v>627</v>
      </c>
      <c r="K775" t="s">
        <v>748</v>
      </c>
      <c r="L775" t="s">
        <v>78</v>
      </c>
      <c r="M775" t="s">
        <v>78</v>
      </c>
      <c r="N775"/>
      <c r="O775"/>
      <c r="P775"/>
      <c r="Q775"/>
    </row>
    <row r="776" spans="1:17" s="59" customFormat="1" x14ac:dyDescent="0.25">
      <c r="A776" t="s">
        <v>179</v>
      </c>
      <c r="B776">
        <v>9.5399999999999991</v>
      </c>
      <c r="C776">
        <v>8.15</v>
      </c>
      <c r="D776">
        <v>3.1</v>
      </c>
      <c r="F776">
        <v>59</v>
      </c>
      <c r="G776">
        <v>4900</v>
      </c>
      <c r="H776">
        <v>0.98</v>
      </c>
      <c r="I776">
        <v>19.559999999999999</v>
      </c>
      <c r="J776" t="s">
        <v>627</v>
      </c>
      <c r="K776" t="s">
        <v>748</v>
      </c>
      <c r="L776" t="s">
        <v>78</v>
      </c>
      <c r="M776" t="s">
        <v>78</v>
      </c>
      <c r="N776"/>
      <c r="O776"/>
      <c r="P776"/>
      <c r="Q776"/>
    </row>
    <row r="777" spans="1:17" s="59" customFormat="1" x14ac:dyDescent="0.25">
      <c r="A777" t="s">
        <v>180</v>
      </c>
      <c r="B777">
        <v>10.28</v>
      </c>
      <c r="C777">
        <v>8.6300000000000008</v>
      </c>
      <c r="D777">
        <v>3.42</v>
      </c>
      <c r="F777">
        <v>68</v>
      </c>
      <c r="G777">
        <v>5300</v>
      </c>
      <c r="H777">
        <v>1</v>
      </c>
      <c r="I777">
        <v>22.67</v>
      </c>
      <c r="J777" t="s">
        <v>623</v>
      </c>
      <c r="K777" t="s">
        <v>748</v>
      </c>
      <c r="L777" t="s">
        <v>78</v>
      </c>
      <c r="M777" t="s">
        <v>78</v>
      </c>
      <c r="N777"/>
      <c r="O777"/>
      <c r="P777"/>
      <c r="Q777"/>
    </row>
    <row r="778" spans="1:17" s="59" customFormat="1" x14ac:dyDescent="0.25">
      <c r="A778" t="s">
        <v>181</v>
      </c>
      <c r="B778">
        <v>10.54</v>
      </c>
      <c r="C778">
        <v>8.6999999999999993</v>
      </c>
      <c r="D778">
        <v>3.38</v>
      </c>
      <c r="F778">
        <v>68</v>
      </c>
      <c r="G778">
        <v>6700</v>
      </c>
      <c r="H778">
        <v>1</v>
      </c>
      <c r="I778">
        <v>21.36</v>
      </c>
      <c r="J778" t="s">
        <v>627</v>
      </c>
      <c r="K778" t="s">
        <v>748</v>
      </c>
      <c r="L778" t="s">
        <v>78</v>
      </c>
      <c r="M778" t="s">
        <v>78</v>
      </c>
      <c r="N778"/>
      <c r="O778"/>
      <c r="P778"/>
      <c r="Q778"/>
    </row>
    <row r="779" spans="1:17" s="59" customFormat="1" x14ac:dyDescent="0.25">
      <c r="A779" t="s">
        <v>182</v>
      </c>
      <c r="B779">
        <v>10.87</v>
      </c>
      <c r="C779">
        <v>8.81</v>
      </c>
      <c r="D779">
        <v>3.55</v>
      </c>
      <c r="F779">
        <v>73</v>
      </c>
      <c r="G779">
        <v>7500</v>
      </c>
      <c r="H779">
        <v>1.01</v>
      </c>
      <c r="I779">
        <v>21.98</v>
      </c>
      <c r="J779" t="s">
        <v>627</v>
      </c>
      <c r="K779" t="s">
        <v>748</v>
      </c>
      <c r="L779">
        <v>0</v>
      </c>
      <c r="M779">
        <v>0</v>
      </c>
      <c r="N779"/>
      <c r="O779"/>
      <c r="P779"/>
      <c r="Q779"/>
    </row>
    <row r="780" spans="1:17" s="59" customFormat="1" x14ac:dyDescent="0.25">
      <c r="A780" t="s">
        <v>183</v>
      </c>
      <c r="B780">
        <v>10.87</v>
      </c>
      <c r="C780">
        <v>8.81</v>
      </c>
      <c r="D780">
        <v>3.55</v>
      </c>
      <c r="F780">
        <v>73</v>
      </c>
      <c r="G780">
        <v>7500</v>
      </c>
      <c r="H780">
        <v>1</v>
      </c>
      <c r="I780">
        <v>21.76</v>
      </c>
      <c r="J780" t="s">
        <v>627</v>
      </c>
      <c r="K780" t="s">
        <v>748</v>
      </c>
      <c r="L780" t="s">
        <v>78</v>
      </c>
      <c r="M780" t="s">
        <v>78</v>
      </c>
      <c r="N780"/>
      <c r="O780"/>
      <c r="P780"/>
      <c r="Q780"/>
    </row>
    <row r="781" spans="1:17" s="59" customFormat="1" x14ac:dyDescent="0.25">
      <c r="A781" t="s">
        <v>184</v>
      </c>
      <c r="B781">
        <v>11.31</v>
      </c>
      <c r="C781">
        <v>9.48</v>
      </c>
      <c r="D781">
        <v>3.55</v>
      </c>
      <c r="F781">
        <v>73</v>
      </c>
      <c r="G781">
        <v>7500</v>
      </c>
      <c r="H781">
        <v>1</v>
      </c>
      <c r="I781">
        <v>23.07</v>
      </c>
      <c r="J781" t="s">
        <v>623</v>
      </c>
      <c r="K781" t="s">
        <v>748</v>
      </c>
      <c r="L781" t="s">
        <v>78</v>
      </c>
      <c r="M781" t="s">
        <v>78</v>
      </c>
      <c r="N781"/>
      <c r="O781"/>
      <c r="P781"/>
      <c r="Q781"/>
    </row>
    <row r="782" spans="1:17" s="59" customFormat="1" x14ac:dyDescent="0.25">
      <c r="A782" t="s">
        <v>185</v>
      </c>
      <c r="B782">
        <v>11.57</v>
      </c>
      <c r="C782">
        <v>9.5</v>
      </c>
      <c r="D782">
        <v>3.48</v>
      </c>
      <c r="F782">
        <v>80</v>
      </c>
      <c r="G782">
        <v>8500</v>
      </c>
      <c r="H782">
        <v>1</v>
      </c>
      <c r="I782">
        <v>23.47</v>
      </c>
      <c r="J782" t="s">
        <v>623</v>
      </c>
      <c r="K782" t="s">
        <v>748</v>
      </c>
      <c r="L782" t="s">
        <v>78</v>
      </c>
      <c r="M782" t="s">
        <v>78</v>
      </c>
      <c r="N782"/>
      <c r="O782"/>
      <c r="P782"/>
      <c r="Q782"/>
    </row>
    <row r="783" spans="1:17" s="59" customFormat="1" x14ac:dyDescent="0.25">
      <c r="A783" t="s">
        <v>186</v>
      </c>
      <c r="B783">
        <v>11.85</v>
      </c>
      <c r="C783">
        <v>9.9700000000000006</v>
      </c>
      <c r="D783">
        <v>3.76</v>
      </c>
      <c r="F783">
        <v>86.81</v>
      </c>
      <c r="G783">
        <v>10000</v>
      </c>
      <c r="H783">
        <v>1</v>
      </c>
      <c r="I783">
        <v>24.05</v>
      </c>
      <c r="J783" t="s">
        <v>623</v>
      </c>
      <c r="K783" t="s">
        <v>748</v>
      </c>
      <c r="L783" t="s">
        <v>78</v>
      </c>
      <c r="M783" t="s">
        <v>78</v>
      </c>
      <c r="N783"/>
      <c r="O783"/>
      <c r="P783"/>
      <c r="Q783"/>
    </row>
    <row r="784" spans="1:17" s="59" customFormat="1" x14ac:dyDescent="0.25">
      <c r="A784" t="s">
        <v>187</v>
      </c>
      <c r="B784">
        <v>12.22</v>
      </c>
      <c r="C784">
        <v>9.9700000000000006</v>
      </c>
      <c r="D784">
        <v>3.76</v>
      </c>
      <c r="F784">
        <v>86.81</v>
      </c>
      <c r="G784">
        <v>10000</v>
      </c>
      <c r="H784">
        <v>1</v>
      </c>
      <c r="I784">
        <v>24.33</v>
      </c>
      <c r="J784" t="s">
        <v>623</v>
      </c>
      <c r="K784" t="s">
        <v>748</v>
      </c>
      <c r="L784" t="s">
        <v>78</v>
      </c>
      <c r="M784" t="s">
        <v>78</v>
      </c>
      <c r="N784"/>
      <c r="O784"/>
      <c r="P784"/>
      <c r="Q784"/>
    </row>
    <row r="785" spans="1:17" s="59" customFormat="1" x14ac:dyDescent="0.25">
      <c r="A785" t="s">
        <v>188</v>
      </c>
      <c r="B785">
        <v>12.4</v>
      </c>
      <c r="C785">
        <v>10.6</v>
      </c>
      <c r="D785">
        <v>3.82</v>
      </c>
      <c r="F785">
        <v>96.99</v>
      </c>
      <c r="G785">
        <v>9500</v>
      </c>
      <c r="H785">
        <v>1</v>
      </c>
      <c r="I785">
        <v>27.3</v>
      </c>
      <c r="J785" t="s">
        <v>625</v>
      </c>
      <c r="K785" t="s">
        <v>748</v>
      </c>
      <c r="L785" t="s">
        <v>78</v>
      </c>
      <c r="M785" t="s">
        <v>78</v>
      </c>
      <c r="N785"/>
      <c r="O785"/>
      <c r="P785"/>
      <c r="Q785"/>
    </row>
    <row r="786" spans="1:17" s="59" customFormat="1" x14ac:dyDescent="0.25">
      <c r="A786" t="s">
        <v>189</v>
      </c>
      <c r="B786">
        <v>13.22</v>
      </c>
      <c r="C786">
        <v>11.96</v>
      </c>
      <c r="D786">
        <v>3.95</v>
      </c>
      <c r="F786">
        <v>97</v>
      </c>
      <c r="G786">
        <v>12500</v>
      </c>
      <c r="H786">
        <v>0.98</v>
      </c>
      <c r="I786">
        <v>27.15</v>
      </c>
      <c r="J786" t="s">
        <v>625</v>
      </c>
      <c r="K786" t="s">
        <v>748</v>
      </c>
      <c r="L786" t="s">
        <v>78</v>
      </c>
      <c r="M786" t="s">
        <v>78</v>
      </c>
      <c r="N786"/>
      <c r="O786"/>
      <c r="P786"/>
      <c r="Q786"/>
    </row>
    <row r="787" spans="1:17" s="59" customFormat="1" x14ac:dyDescent="0.25">
      <c r="A787" t="s">
        <v>149</v>
      </c>
      <c r="B787">
        <v>12.96</v>
      </c>
      <c r="C787">
        <v>10.35</v>
      </c>
      <c r="D787">
        <v>3.95</v>
      </c>
      <c r="F787">
        <v>101.42</v>
      </c>
      <c r="G787">
        <v>12500</v>
      </c>
      <c r="H787">
        <v>1.02</v>
      </c>
      <c r="I787">
        <v>26.08</v>
      </c>
      <c r="J787" t="s">
        <v>625</v>
      </c>
      <c r="K787" t="s">
        <v>748</v>
      </c>
      <c r="L787" t="s">
        <v>78</v>
      </c>
      <c r="M787" t="s">
        <v>78</v>
      </c>
      <c r="N787"/>
      <c r="O787"/>
      <c r="P787"/>
      <c r="Q787"/>
    </row>
    <row r="788" spans="1:17" s="59" customFormat="1" x14ac:dyDescent="0.25">
      <c r="A788" t="s">
        <v>150</v>
      </c>
      <c r="B788">
        <v>13.57</v>
      </c>
      <c r="C788">
        <v>11.75</v>
      </c>
      <c r="D788">
        <v>4.08</v>
      </c>
      <c r="F788">
        <v>126</v>
      </c>
      <c r="G788">
        <v>12700</v>
      </c>
      <c r="H788">
        <v>0.98</v>
      </c>
      <c r="I788">
        <v>30.61</v>
      </c>
      <c r="J788" t="s">
        <v>624</v>
      </c>
      <c r="K788" t="s">
        <v>748</v>
      </c>
      <c r="L788" t="s">
        <v>78</v>
      </c>
      <c r="M788" t="s">
        <v>78</v>
      </c>
      <c r="N788"/>
      <c r="O788"/>
      <c r="P788"/>
      <c r="Q788"/>
    </row>
    <row r="789" spans="1:17" s="59" customFormat="1" x14ac:dyDescent="0.25">
      <c r="A789" t="s">
        <v>151</v>
      </c>
      <c r="B789">
        <v>16.440000000000001</v>
      </c>
      <c r="C789">
        <v>13.52</v>
      </c>
      <c r="D789">
        <v>4.6399999999999997</v>
      </c>
      <c r="F789">
        <v>168.77</v>
      </c>
      <c r="G789">
        <v>23000</v>
      </c>
      <c r="H789">
        <v>1</v>
      </c>
      <c r="I789">
        <v>34.86</v>
      </c>
      <c r="J789" t="s">
        <v>628</v>
      </c>
      <c r="K789" t="s">
        <v>748</v>
      </c>
      <c r="L789" t="s">
        <v>78</v>
      </c>
      <c r="M789" t="s">
        <v>78</v>
      </c>
      <c r="N789"/>
      <c r="O789"/>
      <c r="P789"/>
      <c r="Q789"/>
    </row>
    <row r="790" spans="1:17" s="59" customFormat="1" x14ac:dyDescent="0.25">
      <c r="A790" t="s">
        <v>152</v>
      </c>
      <c r="B790">
        <v>9.4</v>
      </c>
      <c r="C790">
        <v>8.5500000000000007</v>
      </c>
      <c r="D790">
        <v>3.4</v>
      </c>
      <c r="F790">
        <v>33</v>
      </c>
      <c r="G790">
        <v>5200</v>
      </c>
      <c r="H790">
        <v>1</v>
      </c>
      <c r="I790">
        <v>15.34</v>
      </c>
      <c r="J790" t="s">
        <v>626</v>
      </c>
      <c r="K790" t="s">
        <v>748</v>
      </c>
      <c r="L790" t="s">
        <v>78</v>
      </c>
      <c r="M790" t="s">
        <v>78</v>
      </c>
      <c r="N790"/>
      <c r="O790"/>
      <c r="P790"/>
      <c r="Q790"/>
    </row>
    <row r="791" spans="1:17" s="59" customFormat="1" x14ac:dyDescent="0.25">
      <c r="A791" t="s">
        <v>675</v>
      </c>
      <c r="B791">
        <v>9.4499999999999993</v>
      </c>
      <c r="C791">
        <v>8.3000000000000007</v>
      </c>
      <c r="D791">
        <v>3.2</v>
      </c>
      <c r="F791">
        <v>58</v>
      </c>
      <c r="G791">
        <v>3900</v>
      </c>
      <c r="H791">
        <v>1.05</v>
      </c>
      <c r="I791">
        <v>22.92</v>
      </c>
      <c r="J791" t="s">
        <v>623</v>
      </c>
      <c r="K791" t="s">
        <v>748</v>
      </c>
      <c r="L791" t="s">
        <v>78</v>
      </c>
      <c r="M791" t="s">
        <v>78</v>
      </c>
      <c r="N791"/>
      <c r="O791"/>
      <c r="P791"/>
      <c r="Q791"/>
    </row>
    <row r="792" spans="1:17" s="59" customFormat="1" x14ac:dyDescent="0.25">
      <c r="A792" t="s">
        <v>689</v>
      </c>
      <c r="B792">
        <v>9.6300000000000008</v>
      </c>
      <c r="C792">
        <v>8.7200000000000006</v>
      </c>
      <c r="D792">
        <v>3.3</v>
      </c>
      <c r="F792">
        <v>64</v>
      </c>
      <c r="G792">
        <v>5200</v>
      </c>
      <c r="H792">
        <v>1.06</v>
      </c>
      <c r="I792">
        <v>23.07</v>
      </c>
      <c r="J792" t="s">
        <v>623</v>
      </c>
      <c r="K792" t="s">
        <v>748</v>
      </c>
      <c r="L792" t="s">
        <v>78</v>
      </c>
      <c r="M792" t="s">
        <v>78</v>
      </c>
      <c r="N792"/>
      <c r="O792"/>
      <c r="P792"/>
      <c r="Q792"/>
    </row>
    <row r="793" spans="1:17" s="59" customFormat="1" x14ac:dyDescent="0.25">
      <c r="A793" t="s">
        <v>1431</v>
      </c>
      <c r="B793">
        <v>10.08</v>
      </c>
      <c r="C793">
        <v>8.1999999999999993</v>
      </c>
      <c r="D793">
        <v>3.08</v>
      </c>
      <c r="F793">
        <v>67</v>
      </c>
      <c r="G793">
        <v>4500</v>
      </c>
      <c r="H793">
        <v>1.0900000000000001</v>
      </c>
      <c r="I793">
        <v>24.89</v>
      </c>
      <c r="J793" t="s">
        <v>623</v>
      </c>
      <c r="K793" t="s">
        <v>748</v>
      </c>
      <c r="L793" t="s">
        <v>78</v>
      </c>
      <c r="M793" t="s">
        <v>78</v>
      </c>
      <c r="N793"/>
      <c r="O793"/>
      <c r="P793"/>
      <c r="Q793"/>
    </row>
    <row r="794" spans="1:17" s="59" customFormat="1" x14ac:dyDescent="0.25">
      <c r="A794" t="s">
        <v>153</v>
      </c>
      <c r="B794">
        <v>10.35</v>
      </c>
      <c r="C794">
        <v>8.9</v>
      </c>
      <c r="D794">
        <v>3.4</v>
      </c>
      <c r="F794">
        <v>75.267180824999997</v>
      </c>
      <c r="G794">
        <v>5290</v>
      </c>
      <c r="H794">
        <v>1.01</v>
      </c>
      <c r="I794">
        <v>24.61</v>
      </c>
      <c r="J794" t="s">
        <v>623</v>
      </c>
      <c r="K794" t="s">
        <v>748</v>
      </c>
      <c r="L794" t="s">
        <v>78</v>
      </c>
      <c r="M794" t="s">
        <v>78</v>
      </c>
      <c r="N794"/>
      <c r="O794"/>
      <c r="P794"/>
      <c r="Q794"/>
    </row>
    <row r="795" spans="1:17" s="59" customFormat="1" x14ac:dyDescent="0.25">
      <c r="A795" t="s">
        <v>154</v>
      </c>
      <c r="B795">
        <v>10.35</v>
      </c>
      <c r="C795">
        <v>8.9</v>
      </c>
      <c r="D795">
        <v>3.4</v>
      </c>
      <c r="F795">
        <v>75.267180824999997</v>
      </c>
      <c r="G795">
        <v>5290</v>
      </c>
      <c r="H795">
        <v>1</v>
      </c>
      <c r="I795">
        <v>24.37</v>
      </c>
      <c r="J795" t="s">
        <v>623</v>
      </c>
      <c r="K795" t="s">
        <v>748</v>
      </c>
      <c r="L795" t="s">
        <v>78</v>
      </c>
      <c r="M795" t="s">
        <v>78</v>
      </c>
      <c r="N795"/>
      <c r="O795"/>
      <c r="P795"/>
      <c r="Q795"/>
    </row>
    <row r="796" spans="1:17" s="59" customFormat="1" x14ac:dyDescent="0.25">
      <c r="A796" t="s">
        <v>479</v>
      </c>
      <c r="B796">
        <v>11.35</v>
      </c>
      <c r="C796">
        <v>10.050000000000001</v>
      </c>
      <c r="D796">
        <v>3.75</v>
      </c>
      <c r="F796">
        <v>91</v>
      </c>
      <c r="G796">
        <v>7200</v>
      </c>
      <c r="H796">
        <v>1.05</v>
      </c>
      <c r="I796">
        <v>28.39</v>
      </c>
      <c r="J796" t="s">
        <v>624</v>
      </c>
      <c r="K796" t="s">
        <v>748</v>
      </c>
      <c r="L796" t="s">
        <v>78</v>
      </c>
      <c r="M796" t="s">
        <v>78</v>
      </c>
      <c r="N796"/>
      <c r="O796"/>
      <c r="P796"/>
      <c r="Q796"/>
    </row>
    <row r="797" spans="1:17" s="59" customFormat="1" x14ac:dyDescent="0.25">
      <c r="A797" t="s">
        <v>155</v>
      </c>
      <c r="B797">
        <v>11.25</v>
      </c>
      <c r="C797">
        <v>9.85</v>
      </c>
      <c r="D797">
        <v>3.55</v>
      </c>
      <c r="F797">
        <v>86</v>
      </c>
      <c r="G797">
        <v>7000</v>
      </c>
      <c r="H797">
        <v>1.05</v>
      </c>
      <c r="I797">
        <v>27.47</v>
      </c>
      <c r="J797" t="s">
        <v>625</v>
      </c>
      <c r="K797" t="s">
        <v>748</v>
      </c>
      <c r="L797" t="s">
        <v>78</v>
      </c>
      <c r="M797" t="s">
        <v>78</v>
      </c>
      <c r="N797"/>
      <c r="O797"/>
      <c r="P797"/>
      <c r="Q797"/>
    </row>
    <row r="798" spans="1:17" s="59" customFormat="1" x14ac:dyDescent="0.25">
      <c r="A798" t="s">
        <v>156</v>
      </c>
      <c r="B798">
        <v>11.25</v>
      </c>
      <c r="C798">
        <v>9.85</v>
      </c>
      <c r="D798">
        <v>3.59</v>
      </c>
      <c r="F798">
        <v>88.19</v>
      </c>
      <c r="G798">
        <v>7220</v>
      </c>
      <c r="H798">
        <v>1.03</v>
      </c>
      <c r="I798">
        <v>27.01</v>
      </c>
      <c r="J798" t="s">
        <v>625</v>
      </c>
      <c r="K798" t="s">
        <v>748</v>
      </c>
      <c r="L798" t="s">
        <v>78</v>
      </c>
      <c r="M798" t="s">
        <v>78</v>
      </c>
      <c r="N798"/>
      <c r="O798"/>
      <c r="P798"/>
      <c r="Q798"/>
    </row>
    <row r="799" spans="1:17" s="59" customFormat="1" x14ac:dyDescent="0.25">
      <c r="A799" t="s">
        <v>570</v>
      </c>
      <c r="B799">
        <v>11.35</v>
      </c>
      <c r="C799">
        <v>10.199999999999999</v>
      </c>
      <c r="D799">
        <v>3.65</v>
      </c>
      <c r="F799">
        <v>90</v>
      </c>
      <c r="G799">
        <v>7220</v>
      </c>
      <c r="H799">
        <v>1.03</v>
      </c>
      <c r="I799">
        <v>27.97</v>
      </c>
      <c r="J799" t="s">
        <v>624</v>
      </c>
      <c r="K799" t="s">
        <v>748</v>
      </c>
      <c r="L799" t="s">
        <v>78</v>
      </c>
      <c r="M799" t="s">
        <v>78</v>
      </c>
      <c r="N799"/>
      <c r="O799"/>
      <c r="P799"/>
      <c r="Q799"/>
    </row>
    <row r="800" spans="1:17" s="59" customFormat="1" x14ac:dyDescent="0.25">
      <c r="A800" t="s">
        <v>690</v>
      </c>
      <c r="B800">
        <v>12.1</v>
      </c>
      <c r="C800">
        <v>10.8</v>
      </c>
      <c r="D800">
        <v>4.08</v>
      </c>
      <c r="F800">
        <v>107</v>
      </c>
      <c r="G800">
        <v>7900</v>
      </c>
      <c r="H800">
        <v>1.05</v>
      </c>
      <c r="I800">
        <v>31.93</v>
      </c>
      <c r="J800" t="s">
        <v>624</v>
      </c>
      <c r="K800" t="s">
        <v>748</v>
      </c>
      <c r="L800" t="s">
        <v>78</v>
      </c>
      <c r="M800" t="s">
        <v>78</v>
      </c>
      <c r="N800"/>
      <c r="O800"/>
      <c r="P800"/>
      <c r="Q800"/>
    </row>
    <row r="801" spans="1:17" s="59" customFormat="1" x14ac:dyDescent="0.25">
      <c r="A801" t="s">
        <v>535</v>
      </c>
      <c r="B801">
        <v>12.1</v>
      </c>
      <c r="C801">
        <v>10.8</v>
      </c>
      <c r="D801">
        <v>4.08</v>
      </c>
      <c r="F801">
        <v>107</v>
      </c>
      <c r="G801">
        <v>7900</v>
      </c>
      <c r="H801">
        <v>1.05</v>
      </c>
      <c r="I801">
        <v>31.93</v>
      </c>
      <c r="J801" t="s">
        <v>624</v>
      </c>
      <c r="K801" t="s">
        <v>748</v>
      </c>
      <c r="L801" t="s">
        <v>78</v>
      </c>
      <c r="M801" t="s">
        <v>78</v>
      </c>
      <c r="N801"/>
      <c r="O801"/>
      <c r="P801"/>
      <c r="Q801"/>
    </row>
    <row r="802" spans="1:17" s="59" customFormat="1" x14ac:dyDescent="0.25">
      <c r="A802" t="s">
        <v>157</v>
      </c>
      <c r="B802">
        <v>12.35</v>
      </c>
      <c r="C802">
        <v>10.9</v>
      </c>
      <c r="D802">
        <v>4.05</v>
      </c>
      <c r="F802">
        <v>116.85</v>
      </c>
      <c r="G802">
        <v>9200</v>
      </c>
      <c r="H802">
        <v>1.01</v>
      </c>
      <c r="I802">
        <v>30.98</v>
      </c>
      <c r="J802" t="s">
        <v>624</v>
      </c>
      <c r="K802" t="s">
        <v>748</v>
      </c>
      <c r="L802" t="s">
        <v>78</v>
      </c>
      <c r="M802" t="s">
        <v>78</v>
      </c>
      <c r="N802"/>
      <c r="O802"/>
      <c r="P802"/>
      <c r="Q802"/>
    </row>
    <row r="803" spans="1:17" s="59" customFormat="1" x14ac:dyDescent="0.25">
      <c r="A803" t="s">
        <v>158</v>
      </c>
      <c r="B803">
        <v>12.35</v>
      </c>
      <c r="C803">
        <v>10.9</v>
      </c>
      <c r="D803">
        <v>4.05</v>
      </c>
      <c r="F803">
        <v>116.85</v>
      </c>
      <c r="G803">
        <v>9500</v>
      </c>
      <c r="H803">
        <v>1</v>
      </c>
      <c r="I803">
        <v>30.37</v>
      </c>
      <c r="J803" t="s">
        <v>624</v>
      </c>
      <c r="K803" t="s">
        <v>748</v>
      </c>
      <c r="L803" t="s">
        <v>78</v>
      </c>
      <c r="M803" t="s">
        <v>78</v>
      </c>
      <c r="N803"/>
      <c r="O803"/>
      <c r="P803"/>
      <c r="Q803"/>
    </row>
    <row r="804" spans="1:17" s="59" customFormat="1" x14ac:dyDescent="0.25">
      <c r="A804" t="s">
        <v>480</v>
      </c>
      <c r="B804">
        <v>13.2</v>
      </c>
      <c r="C804">
        <v>12</v>
      </c>
      <c r="D804">
        <v>4.18</v>
      </c>
      <c r="F804">
        <v>126</v>
      </c>
      <c r="G804">
        <v>10800</v>
      </c>
      <c r="H804">
        <v>1.05</v>
      </c>
      <c r="I804">
        <v>34.590000000000003</v>
      </c>
      <c r="J804" t="s">
        <v>628</v>
      </c>
      <c r="K804" t="s">
        <v>748</v>
      </c>
      <c r="L804" t="s">
        <v>78</v>
      </c>
      <c r="M804" t="s">
        <v>78</v>
      </c>
      <c r="N804"/>
      <c r="O804"/>
      <c r="P804"/>
      <c r="Q804"/>
    </row>
    <row r="805" spans="1:17" s="59" customFormat="1" x14ac:dyDescent="0.25">
      <c r="A805" t="s">
        <v>723</v>
      </c>
      <c r="B805">
        <v>13.52</v>
      </c>
      <c r="C805">
        <v>12.2</v>
      </c>
      <c r="D805">
        <v>4.38</v>
      </c>
      <c r="F805">
        <v>126</v>
      </c>
      <c r="G805">
        <v>10800</v>
      </c>
      <c r="H805">
        <v>1.05</v>
      </c>
      <c r="I805">
        <v>35.159999999999997</v>
      </c>
      <c r="J805" t="s">
        <v>628</v>
      </c>
      <c r="K805" t="s">
        <v>748</v>
      </c>
      <c r="L805" t="s">
        <v>78</v>
      </c>
      <c r="M805" t="s">
        <v>78</v>
      </c>
      <c r="N805"/>
      <c r="O805"/>
      <c r="P805"/>
      <c r="Q805"/>
    </row>
    <row r="806" spans="1:17" s="59" customFormat="1" x14ac:dyDescent="0.25">
      <c r="A806" t="s">
        <v>481</v>
      </c>
      <c r="B806">
        <v>14.2</v>
      </c>
      <c r="C806">
        <v>12.6</v>
      </c>
      <c r="D806">
        <v>4.47</v>
      </c>
      <c r="F806">
        <v>143</v>
      </c>
      <c r="G806">
        <v>11900</v>
      </c>
      <c r="H806">
        <v>1</v>
      </c>
      <c r="I806">
        <v>35.909999999999997</v>
      </c>
      <c r="J806" t="s">
        <v>628</v>
      </c>
      <c r="K806" t="s">
        <v>748</v>
      </c>
      <c r="L806" t="s">
        <v>78</v>
      </c>
      <c r="M806" t="s">
        <v>78</v>
      </c>
      <c r="N806"/>
      <c r="O806"/>
      <c r="P806"/>
      <c r="Q806"/>
    </row>
    <row r="807" spans="1:17" s="59" customFormat="1" x14ac:dyDescent="0.25">
      <c r="A807" t="s">
        <v>1255</v>
      </c>
      <c r="B807">
        <v>15.4</v>
      </c>
      <c r="C807">
        <v>13.54</v>
      </c>
      <c r="D807">
        <v>4.55</v>
      </c>
      <c r="F807">
        <v>148</v>
      </c>
      <c r="G807">
        <v>14000</v>
      </c>
      <c r="H807">
        <v>1.03</v>
      </c>
      <c r="I807">
        <v>38.58</v>
      </c>
      <c r="J807" t="s">
        <v>628</v>
      </c>
      <c r="K807" t="s">
        <v>748</v>
      </c>
      <c r="L807" t="s">
        <v>78</v>
      </c>
      <c r="M807" t="s">
        <v>78</v>
      </c>
      <c r="N807"/>
      <c r="O807"/>
      <c r="P807"/>
      <c r="Q807"/>
    </row>
    <row r="808" spans="1:17" s="59" customFormat="1" x14ac:dyDescent="0.25">
      <c r="A808" t="s">
        <v>1256</v>
      </c>
      <c r="B808">
        <v>10.79</v>
      </c>
      <c r="C808">
        <v>9.09</v>
      </c>
      <c r="D808">
        <v>3.48</v>
      </c>
      <c r="F808">
        <v>62</v>
      </c>
      <c r="G808">
        <v>4900</v>
      </c>
      <c r="H808">
        <v>1.05</v>
      </c>
      <c r="I808">
        <v>24.44</v>
      </c>
      <c r="J808" t="s">
        <v>623</v>
      </c>
      <c r="K808" t="s">
        <v>748</v>
      </c>
      <c r="L808" t="s">
        <v>78</v>
      </c>
      <c r="M808" t="s">
        <v>78</v>
      </c>
      <c r="N808"/>
      <c r="O808"/>
      <c r="P808"/>
      <c r="Q808"/>
    </row>
    <row r="809" spans="1:17" s="59" customFormat="1" x14ac:dyDescent="0.25">
      <c r="A809" t="s">
        <v>405</v>
      </c>
      <c r="B809">
        <v>11.23</v>
      </c>
      <c r="C809">
        <v>10.050000000000001</v>
      </c>
      <c r="D809">
        <v>3.82</v>
      </c>
      <c r="F809">
        <v>85</v>
      </c>
      <c r="G809">
        <v>7470</v>
      </c>
      <c r="H809">
        <v>1</v>
      </c>
      <c r="I809">
        <v>25.74</v>
      </c>
      <c r="J809" t="s">
        <v>625</v>
      </c>
      <c r="K809" t="s">
        <v>748</v>
      </c>
      <c r="L809" t="s">
        <v>78</v>
      </c>
      <c r="M809" t="s">
        <v>78</v>
      </c>
      <c r="N809"/>
      <c r="O809"/>
      <c r="P809"/>
      <c r="Q809"/>
    </row>
    <row r="810" spans="1:17" s="59" customFormat="1" x14ac:dyDescent="0.25">
      <c r="A810" t="s">
        <v>1432</v>
      </c>
      <c r="B810">
        <v>12.64</v>
      </c>
      <c r="C810">
        <v>9.5</v>
      </c>
      <c r="D810">
        <v>3.67</v>
      </c>
      <c r="F810">
        <v>87</v>
      </c>
      <c r="G810">
        <v>10188</v>
      </c>
      <c r="H810">
        <v>1</v>
      </c>
      <c r="I810">
        <v>23.85</v>
      </c>
      <c r="J810" t="s">
        <v>623</v>
      </c>
      <c r="K810" t="s">
        <v>748</v>
      </c>
      <c r="L810" t="s">
        <v>78</v>
      </c>
      <c r="M810" t="s">
        <v>78</v>
      </c>
      <c r="N810"/>
      <c r="O810"/>
      <c r="P810"/>
      <c r="Q810"/>
    </row>
    <row r="811" spans="1:17" s="59" customFormat="1" x14ac:dyDescent="0.25">
      <c r="A811" t="s">
        <v>406</v>
      </c>
      <c r="B811">
        <v>9.85</v>
      </c>
      <c r="C811">
        <v>8.35</v>
      </c>
      <c r="D811">
        <v>2.56</v>
      </c>
      <c r="F811">
        <v>42</v>
      </c>
      <c r="G811">
        <v>2800</v>
      </c>
      <c r="H811">
        <v>1.05</v>
      </c>
      <c r="I811">
        <v>22.48</v>
      </c>
      <c r="J811" t="s">
        <v>623</v>
      </c>
      <c r="K811" t="s">
        <v>748</v>
      </c>
      <c r="L811" t="s">
        <v>78</v>
      </c>
      <c r="M811" t="s">
        <v>78</v>
      </c>
      <c r="N811"/>
      <c r="O811"/>
      <c r="P811"/>
      <c r="Q811"/>
    </row>
    <row r="812" spans="1:17" s="59" customFormat="1" x14ac:dyDescent="0.25">
      <c r="A812" t="s">
        <v>407</v>
      </c>
      <c r="B812">
        <v>8.2799999999999994</v>
      </c>
      <c r="C812">
        <v>6.3</v>
      </c>
      <c r="D812">
        <v>2.1800000000000002</v>
      </c>
      <c r="F812">
        <v>25</v>
      </c>
      <c r="G812">
        <v>1450</v>
      </c>
      <c r="H812">
        <v>1.04</v>
      </c>
      <c r="I812">
        <v>16.39</v>
      </c>
      <c r="J812" t="s">
        <v>626</v>
      </c>
      <c r="K812" t="s">
        <v>748</v>
      </c>
      <c r="L812" t="s">
        <v>78</v>
      </c>
      <c r="M812" t="s">
        <v>78</v>
      </c>
      <c r="N812"/>
      <c r="O812"/>
      <c r="P812"/>
      <c r="Q812"/>
    </row>
    <row r="813" spans="1:17" s="59" customFormat="1" x14ac:dyDescent="0.25">
      <c r="A813" t="s">
        <v>159</v>
      </c>
      <c r="B813">
        <v>9.9499999999999993</v>
      </c>
      <c r="C813">
        <v>8.6999999999999993</v>
      </c>
      <c r="D813">
        <v>3.17</v>
      </c>
      <c r="F813">
        <v>64</v>
      </c>
      <c r="G813">
        <v>3600</v>
      </c>
      <c r="H813">
        <v>1.07</v>
      </c>
      <c r="I813">
        <v>26.35</v>
      </c>
      <c r="J813" t="s">
        <v>625</v>
      </c>
      <c r="K813" t="s">
        <v>748</v>
      </c>
      <c r="L813" t="s">
        <v>78</v>
      </c>
      <c r="M813" t="s">
        <v>78</v>
      </c>
      <c r="N813"/>
      <c r="O813"/>
      <c r="P813"/>
      <c r="Q813"/>
    </row>
    <row r="814" spans="1:17" s="59" customFormat="1" x14ac:dyDescent="0.25">
      <c r="A814" t="s">
        <v>634</v>
      </c>
      <c r="B814">
        <v>10.56</v>
      </c>
      <c r="C814">
        <v>7.8</v>
      </c>
      <c r="D814">
        <v>2.8</v>
      </c>
      <c r="F814">
        <v>50</v>
      </c>
      <c r="G814">
        <v>9000</v>
      </c>
      <c r="H814">
        <v>1</v>
      </c>
      <c r="I814">
        <v>15.78</v>
      </c>
      <c r="J814" t="s">
        <v>626</v>
      </c>
      <c r="K814" t="s">
        <v>748</v>
      </c>
      <c r="L814" t="s">
        <v>78</v>
      </c>
      <c r="M814" t="s">
        <v>78</v>
      </c>
      <c r="N814"/>
      <c r="O814"/>
      <c r="P814"/>
      <c r="Q814"/>
    </row>
    <row r="815" spans="1:17" s="59" customFormat="1" x14ac:dyDescent="0.25">
      <c r="A815" t="s">
        <v>571</v>
      </c>
      <c r="B815">
        <v>5.9</v>
      </c>
      <c r="C815">
        <v>4.88</v>
      </c>
      <c r="D815">
        <v>2.14</v>
      </c>
      <c r="F815">
        <v>15</v>
      </c>
      <c r="G815">
        <v>850</v>
      </c>
      <c r="H815">
        <v>1</v>
      </c>
      <c r="I815">
        <v>10.82</v>
      </c>
      <c r="J815" t="s">
        <v>626</v>
      </c>
      <c r="K815" t="s">
        <v>748</v>
      </c>
      <c r="L815" t="s">
        <v>78</v>
      </c>
      <c r="M815" t="s">
        <v>78</v>
      </c>
      <c r="N815"/>
      <c r="O815"/>
      <c r="P815"/>
      <c r="Q815"/>
    </row>
    <row r="816" spans="1:17" s="59" customFormat="1" x14ac:dyDescent="0.25">
      <c r="A816" t="s">
        <v>1433</v>
      </c>
      <c r="B816">
        <v>8.4</v>
      </c>
      <c r="C816">
        <v>6.9</v>
      </c>
      <c r="D816">
        <v>2.75</v>
      </c>
      <c r="F816">
        <v>44</v>
      </c>
      <c r="G816">
        <v>2900</v>
      </c>
      <c r="H816">
        <v>1</v>
      </c>
      <c r="I816">
        <v>17.89</v>
      </c>
      <c r="J816" t="s">
        <v>626</v>
      </c>
      <c r="K816" t="s">
        <v>748</v>
      </c>
      <c r="L816" t="s">
        <v>78</v>
      </c>
      <c r="M816" t="s">
        <v>78</v>
      </c>
      <c r="N816"/>
      <c r="O816"/>
      <c r="P816"/>
      <c r="Q816"/>
    </row>
    <row r="817" spans="1:17" s="59" customFormat="1" x14ac:dyDescent="0.25">
      <c r="A817" t="s">
        <v>1434</v>
      </c>
      <c r="B817">
        <v>11.6</v>
      </c>
      <c r="C817">
        <v>9.5</v>
      </c>
      <c r="D817">
        <v>3.6</v>
      </c>
      <c r="F817">
        <v>96</v>
      </c>
      <c r="G817">
        <v>10000</v>
      </c>
      <c r="H817">
        <v>1</v>
      </c>
      <c r="I817">
        <v>24.39</v>
      </c>
      <c r="J817" t="s">
        <v>623</v>
      </c>
      <c r="K817" t="s">
        <v>748</v>
      </c>
      <c r="L817" t="s">
        <v>78</v>
      </c>
      <c r="M817" t="s">
        <v>78</v>
      </c>
      <c r="N817"/>
      <c r="O817"/>
      <c r="P817"/>
      <c r="Q817"/>
    </row>
    <row r="818" spans="1:17" s="59" customFormat="1" x14ac:dyDescent="0.25">
      <c r="A818" t="s">
        <v>1435</v>
      </c>
      <c r="B818">
        <v>7.45</v>
      </c>
      <c r="C818">
        <v>5.92</v>
      </c>
      <c r="D818">
        <v>2.3199999999999998</v>
      </c>
      <c r="F818">
        <v>25</v>
      </c>
      <c r="G818">
        <v>2050</v>
      </c>
      <c r="H818">
        <v>1</v>
      </c>
      <c r="I818">
        <v>13.1</v>
      </c>
      <c r="J818" t="s">
        <v>626</v>
      </c>
      <c r="K818" t="s">
        <v>748</v>
      </c>
      <c r="L818" t="s">
        <v>78</v>
      </c>
      <c r="M818" t="s">
        <v>78</v>
      </c>
      <c r="N818"/>
      <c r="O818"/>
      <c r="P818"/>
      <c r="Q818"/>
    </row>
    <row r="819" spans="1:17" s="59" customFormat="1" x14ac:dyDescent="0.25">
      <c r="A819" t="s">
        <v>408</v>
      </c>
      <c r="B819">
        <v>9.1999999999999993</v>
      </c>
      <c r="C819">
        <v>7.31</v>
      </c>
      <c r="D819">
        <v>2.85</v>
      </c>
      <c r="F819">
        <v>47</v>
      </c>
      <c r="G819">
        <v>3392</v>
      </c>
      <c r="H819">
        <v>1</v>
      </c>
      <c r="I819">
        <v>18.84</v>
      </c>
      <c r="J819" t="s">
        <v>627</v>
      </c>
      <c r="K819" t="s">
        <v>748</v>
      </c>
      <c r="L819" t="s">
        <v>78</v>
      </c>
      <c r="M819" t="s">
        <v>78</v>
      </c>
      <c r="N819"/>
      <c r="O819"/>
      <c r="P819"/>
      <c r="Q819"/>
    </row>
    <row r="820" spans="1:17" s="59" customFormat="1" x14ac:dyDescent="0.25">
      <c r="A820" t="s">
        <v>1436</v>
      </c>
      <c r="B820">
        <v>9</v>
      </c>
      <c r="C820">
        <v>8.1999999999999993</v>
      </c>
      <c r="D820">
        <v>3.2</v>
      </c>
      <c r="F820">
        <v>41</v>
      </c>
      <c r="G820">
        <v>3409</v>
      </c>
      <c r="H820">
        <v>1</v>
      </c>
      <c r="I820">
        <v>18.68</v>
      </c>
      <c r="J820" t="s">
        <v>627</v>
      </c>
      <c r="K820" t="s">
        <v>748</v>
      </c>
      <c r="L820" t="s">
        <v>78</v>
      </c>
      <c r="M820" t="s">
        <v>78</v>
      </c>
      <c r="N820"/>
      <c r="O820"/>
      <c r="P820"/>
      <c r="Q820"/>
    </row>
    <row r="821" spans="1:17" s="59" customFormat="1" x14ac:dyDescent="0.25">
      <c r="A821" t="s">
        <v>1437</v>
      </c>
      <c r="B821">
        <v>6.7</v>
      </c>
      <c r="C821">
        <v>5.18</v>
      </c>
      <c r="D821">
        <v>2.2200000000000002</v>
      </c>
      <c r="F821">
        <v>24</v>
      </c>
      <c r="G821">
        <v>1768</v>
      </c>
      <c r="H821">
        <v>1</v>
      </c>
      <c r="I821">
        <v>11.98</v>
      </c>
      <c r="J821" t="s">
        <v>626</v>
      </c>
      <c r="K821" t="s">
        <v>748</v>
      </c>
      <c r="L821" t="s">
        <v>78</v>
      </c>
      <c r="M821" t="s">
        <v>78</v>
      </c>
      <c r="N821"/>
      <c r="O821"/>
      <c r="P821"/>
      <c r="Q821"/>
    </row>
    <row r="822" spans="1:17" s="59" customFormat="1" x14ac:dyDescent="0.25">
      <c r="A822" t="s">
        <v>1438</v>
      </c>
      <c r="B822">
        <v>8.3000000000000007</v>
      </c>
      <c r="C822">
        <v>6.7</v>
      </c>
      <c r="D822">
        <v>2.75</v>
      </c>
      <c r="F822">
        <v>36.200000000000003</v>
      </c>
      <c r="G822">
        <v>3200</v>
      </c>
      <c r="H822">
        <v>1</v>
      </c>
      <c r="I822">
        <v>15.42</v>
      </c>
      <c r="J822" t="s">
        <v>626</v>
      </c>
      <c r="K822" t="s">
        <v>748</v>
      </c>
      <c r="L822" t="s">
        <v>78</v>
      </c>
      <c r="M822" t="s">
        <v>78</v>
      </c>
      <c r="N822"/>
      <c r="O822"/>
      <c r="P822"/>
      <c r="Q822"/>
    </row>
    <row r="823" spans="1:17" s="59" customFormat="1" x14ac:dyDescent="0.25">
      <c r="A823" t="s">
        <v>317</v>
      </c>
      <c r="B823">
        <v>9.86</v>
      </c>
      <c r="C823">
        <v>8.18</v>
      </c>
      <c r="D823">
        <v>3.4</v>
      </c>
      <c r="F823">
        <v>52</v>
      </c>
      <c r="G823">
        <v>3012</v>
      </c>
      <c r="H823">
        <v>1.01</v>
      </c>
      <c r="I823">
        <v>22.76</v>
      </c>
      <c r="J823" t="s">
        <v>623</v>
      </c>
      <c r="K823" t="s">
        <v>748</v>
      </c>
      <c r="L823" t="s">
        <v>78</v>
      </c>
      <c r="M823" t="s">
        <v>78</v>
      </c>
      <c r="N823"/>
      <c r="O823"/>
      <c r="P823"/>
      <c r="Q823"/>
    </row>
    <row r="824" spans="1:17" s="59" customFormat="1" x14ac:dyDescent="0.25">
      <c r="A824" t="s">
        <v>318</v>
      </c>
      <c r="B824">
        <v>10.94</v>
      </c>
      <c r="C824">
        <v>8.8699999999999992</v>
      </c>
      <c r="D824">
        <v>3.71</v>
      </c>
      <c r="F824">
        <v>61</v>
      </c>
      <c r="G824">
        <v>4770</v>
      </c>
      <c r="H824">
        <v>1.08</v>
      </c>
      <c r="I824">
        <v>24.95</v>
      </c>
      <c r="J824" t="s">
        <v>623</v>
      </c>
      <c r="K824" t="s">
        <v>748</v>
      </c>
      <c r="L824" t="s">
        <v>78</v>
      </c>
      <c r="M824" t="s">
        <v>78</v>
      </c>
      <c r="N824"/>
      <c r="O824"/>
      <c r="P824"/>
      <c r="Q824"/>
    </row>
    <row r="825" spans="1:17" s="59" customFormat="1" x14ac:dyDescent="0.25">
      <c r="A825" t="s">
        <v>160</v>
      </c>
      <c r="B825">
        <v>9.42</v>
      </c>
      <c r="C825">
        <v>7.62</v>
      </c>
      <c r="D825">
        <v>3.32</v>
      </c>
      <c r="F825">
        <v>46.5</v>
      </c>
      <c r="G825">
        <v>2800</v>
      </c>
      <c r="H825">
        <v>1</v>
      </c>
      <c r="I825">
        <v>20.65</v>
      </c>
      <c r="J825" t="s">
        <v>627</v>
      </c>
      <c r="K825" t="s">
        <v>748</v>
      </c>
      <c r="L825" t="s">
        <v>78</v>
      </c>
      <c r="M825" t="s">
        <v>78</v>
      </c>
      <c r="N825"/>
      <c r="O825"/>
      <c r="P825"/>
      <c r="Q825"/>
    </row>
    <row r="826" spans="1:17" s="59" customFormat="1" x14ac:dyDescent="0.25">
      <c r="A826" t="s">
        <v>319</v>
      </c>
      <c r="B826">
        <v>8.4499999999999993</v>
      </c>
      <c r="C826">
        <v>7.13</v>
      </c>
      <c r="D826">
        <v>2.98</v>
      </c>
      <c r="F826">
        <v>43.3</v>
      </c>
      <c r="G826">
        <v>2550</v>
      </c>
      <c r="H826">
        <v>1.07</v>
      </c>
      <c r="I826">
        <v>20.23</v>
      </c>
      <c r="J826" t="s">
        <v>627</v>
      </c>
      <c r="K826" t="s">
        <v>748</v>
      </c>
      <c r="L826" t="s">
        <v>78</v>
      </c>
      <c r="M826" t="s">
        <v>78</v>
      </c>
      <c r="N826"/>
      <c r="O826"/>
      <c r="P826"/>
      <c r="Q826"/>
    </row>
    <row r="827" spans="1:17" s="59" customFormat="1" x14ac:dyDescent="0.25">
      <c r="A827" t="s">
        <v>691</v>
      </c>
      <c r="B827">
        <v>9.25</v>
      </c>
      <c r="C827">
        <v>7.5</v>
      </c>
      <c r="D827">
        <v>3</v>
      </c>
      <c r="F827">
        <v>57</v>
      </c>
      <c r="G827">
        <v>3300</v>
      </c>
      <c r="H827">
        <v>1.06</v>
      </c>
      <c r="I827">
        <v>22.56</v>
      </c>
      <c r="J827" t="s">
        <v>623</v>
      </c>
      <c r="K827" t="s">
        <v>748</v>
      </c>
      <c r="L827" t="s">
        <v>78</v>
      </c>
      <c r="M827" t="s">
        <v>78</v>
      </c>
      <c r="N827"/>
      <c r="O827"/>
      <c r="P827"/>
      <c r="Q827"/>
    </row>
    <row r="828" spans="1:17" s="59" customFormat="1" x14ac:dyDescent="0.25">
      <c r="A828" t="s">
        <v>1622</v>
      </c>
      <c r="B828">
        <v>10.87</v>
      </c>
      <c r="C828">
        <v>9.1199999999999992</v>
      </c>
      <c r="D828">
        <v>3.6</v>
      </c>
      <c r="F828">
        <v>67</v>
      </c>
      <c r="G828">
        <v>5300</v>
      </c>
      <c r="H828">
        <v>1.04</v>
      </c>
      <c r="I828">
        <v>24.67</v>
      </c>
      <c r="J828" t="s">
        <v>623</v>
      </c>
      <c r="K828" t="s">
        <v>748</v>
      </c>
      <c r="L828" t="s">
        <v>78</v>
      </c>
      <c r="M828" t="s">
        <v>78</v>
      </c>
      <c r="N828"/>
      <c r="O828"/>
      <c r="P828"/>
      <c r="Q828"/>
    </row>
    <row r="829" spans="1:17" s="59" customFormat="1" x14ac:dyDescent="0.25">
      <c r="A829" t="s">
        <v>1623</v>
      </c>
      <c r="B829">
        <v>12.37</v>
      </c>
      <c r="C829">
        <v>10.33</v>
      </c>
      <c r="D829">
        <v>3.79</v>
      </c>
      <c r="F829">
        <v>96</v>
      </c>
      <c r="G829">
        <v>8450</v>
      </c>
      <c r="H829">
        <v>1.05</v>
      </c>
      <c r="I829">
        <v>29.1</v>
      </c>
      <c r="J829" t="s">
        <v>624</v>
      </c>
      <c r="K829" t="s">
        <v>748</v>
      </c>
      <c r="L829" t="s">
        <v>78</v>
      </c>
      <c r="M829" t="s">
        <v>78</v>
      </c>
      <c r="N829"/>
      <c r="O829"/>
      <c r="P829"/>
      <c r="Q829"/>
    </row>
    <row r="830" spans="1:17" s="59" customFormat="1" x14ac:dyDescent="0.25">
      <c r="A830" t="s">
        <v>1624</v>
      </c>
      <c r="B830">
        <v>8.7799999999999994</v>
      </c>
      <c r="C830">
        <v>7.89</v>
      </c>
      <c r="D830">
        <v>2.85</v>
      </c>
      <c r="F830">
        <v>44</v>
      </c>
      <c r="G830">
        <v>3200</v>
      </c>
      <c r="H830">
        <v>1</v>
      </c>
      <c r="I830">
        <v>19.12</v>
      </c>
      <c r="J830" t="s">
        <v>627</v>
      </c>
      <c r="K830" t="s">
        <v>748</v>
      </c>
      <c r="L830" t="s">
        <v>78</v>
      </c>
      <c r="M830" t="s">
        <v>78</v>
      </c>
      <c r="N830"/>
      <c r="O830"/>
      <c r="P830"/>
      <c r="Q830"/>
    </row>
    <row r="831" spans="1:17" s="59" customFormat="1" x14ac:dyDescent="0.25">
      <c r="A831" t="s">
        <v>1625</v>
      </c>
      <c r="B831">
        <v>11.4</v>
      </c>
      <c r="C831">
        <v>9.5</v>
      </c>
      <c r="D831">
        <v>3.69</v>
      </c>
      <c r="F831">
        <v>89</v>
      </c>
      <c r="G831">
        <v>5627</v>
      </c>
      <c r="H831">
        <v>1.1000000000000001</v>
      </c>
      <c r="I831">
        <v>30.75</v>
      </c>
      <c r="J831" t="s">
        <v>624</v>
      </c>
      <c r="K831" t="s">
        <v>748</v>
      </c>
      <c r="L831" t="s">
        <v>78</v>
      </c>
      <c r="M831" t="s">
        <v>78</v>
      </c>
      <c r="N831"/>
      <c r="O831"/>
      <c r="P831"/>
      <c r="Q831"/>
    </row>
    <row r="832" spans="1:17" s="59" customFormat="1" x14ac:dyDescent="0.25">
      <c r="A832" t="s">
        <v>1626</v>
      </c>
      <c r="B832">
        <v>12.1</v>
      </c>
      <c r="C832">
        <v>10.45</v>
      </c>
      <c r="D832">
        <v>3.8</v>
      </c>
      <c r="F832">
        <v>104.24</v>
      </c>
      <c r="G832">
        <v>6827</v>
      </c>
      <c r="H832">
        <v>1.1499999999999999</v>
      </c>
      <c r="I832">
        <v>35.47</v>
      </c>
      <c r="J832" t="s">
        <v>628</v>
      </c>
      <c r="K832" t="s">
        <v>748</v>
      </c>
      <c r="L832" t="s">
        <v>78</v>
      </c>
      <c r="M832" t="s">
        <v>78</v>
      </c>
      <c r="N832"/>
      <c r="O832"/>
      <c r="P832"/>
      <c r="Q832"/>
    </row>
    <row r="833" spans="1:17" s="59" customFormat="1" x14ac:dyDescent="0.25">
      <c r="A833" t="s">
        <v>161</v>
      </c>
      <c r="B833">
        <v>13.76</v>
      </c>
      <c r="C833">
        <v>11.97</v>
      </c>
      <c r="D833">
        <v>4.1500000000000004</v>
      </c>
      <c r="F833">
        <v>133.88999999999999</v>
      </c>
      <c r="G833">
        <v>9100</v>
      </c>
      <c r="H833">
        <v>1.1000000000000001</v>
      </c>
      <c r="I833">
        <v>40.01</v>
      </c>
      <c r="J833" t="s">
        <v>628</v>
      </c>
      <c r="K833" t="s">
        <v>748</v>
      </c>
      <c r="L833" t="s">
        <v>78</v>
      </c>
      <c r="M833" t="s">
        <v>78</v>
      </c>
      <c r="N833"/>
      <c r="O833"/>
      <c r="P833"/>
      <c r="Q833"/>
    </row>
    <row r="834" spans="1:17" s="59" customFormat="1" x14ac:dyDescent="0.25">
      <c r="A834" t="s">
        <v>162</v>
      </c>
      <c r="B834">
        <v>13.76</v>
      </c>
      <c r="C834">
        <v>11.97</v>
      </c>
      <c r="D834">
        <v>4.1500000000000004</v>
      </c>
      <c r="F834">
        <v>133.88999999999999</v>
      </c>
      <c r="G834">
        <v>9670</v>
      </c>
      <c r="H834">
        <v>1.0900000000000001</v>
      </c>
      <c r="I834">
        <v>38.89</v>
      </c>
      <c r="J834" t="s">
        <v>628</v>
      </c>
      <c r="K834" t="s">
        <v>748</v>
      </c>
      <c r="L834" t="s">
        <v>78</v>
      </c>
      <c r="M834" t="s">
        <v>78</v>
      </c>
      <c r="N834"/>
      <c r="O834"/>
      <c r="P834"/>
      <c r="Q834"/>
    </row>
    <row r="835" spans="1:17" s="59" customFormat="1" x14ac:dyDescent="0.25">
      <c r="A835" t="s">
        <v>1627</v>
      </c>
      <c r="B835">
        <v>10.85</v>
      </c>
      <c r="C835">
        <v>9.27</v>
      </c>
      <c r="D835">
        <v>3.63</v>
      </c>
      <c r="F835">
        <v>79</v>
      </c>
      <c r="G835">
        <v>6500</v>
      </c>
      <c r="H835">
        <v>1</v>
      </c>
      <c r="I835">
        <v>24.39</v>
      </c>
      <c r="J835" t="s">
        <v>623</v>
      </c>
      <c r="K835" t="s">
        <v>748</v>
      </c>
      <c r="L835" t="s">
        <v>78</v>
      </c>
      <c r="M835" t="s">
        <v>78</v>
      </c>
      <c r="N835"/>
      <c r="O835"/>
      <c r="P835"/>
      <c r="Q835"/>
    </row>
    <row r="836" spans="1:17" s="59" customFormat="1" x14ac:dyDescent="0.25">
      <c r="A836" t="s">
        <v>1628</v>
      </c>
      <c r="B836">
        <v>10.1</v>
      </c>
      <c r="C836">
        <v>8.42</v>
      </c>
      <c r="D836">
        <v>3.36</v>
      </c>
      <c r="F836">
        <v>64</v>
      </c>
      <c r="G836">
        <v>5000</v>
      </c>
      <c r="H836">
        <v>1.05</v>
      </c>
      <c r="I836">
        <v>23.03</v>
      </c>
      <c r="J836" t="s">
        <v>623</v>
      </c>
      <c r="K836" t="s">
        <v>748</v>
      </c>
      <c r="L836" t="s">
        <v>78</v>
      </c>
      <c r="M836" t="s">
        <v>78</v>
      </c>
      <c r="N836"/>
      <c r="O836"/>
      <c r="P836"/>
      <c r="Q836"/>
    </row>
    <row r="837" spans="1:17" s="59" customFormat="1" x14ac:dyDescent="0.25">
      <c r="A837" t="s">
        <v>1629</v>
      </c>
      <c r="B837">
        <v>10.11</v>
      </c>
      <c r="C837">
        <v>7.76</v>
      </c>
      <c r="D837">
        <v>1.95</v>
      </c>
      <c r="F837">
        <v>39</v>
      </c>
      <c r="G837">
        <v>1850</v>
      </c>
      <c r="H837">
        <v>1</v>
      </c>
      <c r="I837">
        <v>23.72</v>
      </c>
      <c r="J837" t="s">
        <v>623</v>
      </c>
      <c r="K837" t="s">
        <v>748</v>
      </c>
      <c r="L837" t="s">
        <v>78</v>
      </c>
      <c r="M837" t="s">
        <v>78</v>
      </c>
      <c r="N837"/>
      <c r="O837"/>
      <c r="P837"/>
      <c r="Q837"/>
    </row>
    <row r="838" spans="1:17" s="59" customFormat="1" x14ac:dyDescent="0.25">
      <c r="A838" t="s">
        <v>1630</v>
      </c>
      <c r="B838">
        <v>10.87</v>
      </c>
      <c r="C838">
        <v>8.7100000000000009</v>
      </c>
      <c r="D838">
        <v>3.5</v>
      </c>
      <c r="F838">
        <v>51</v>
      </c>
      <c r="G838">
        <v>5851</v>
      </c>
      <c r="H838">
        <v>1</v>
      </c>
      <c r="I838">
        <v>19.53</v>
      </c>
      <c r="J838" t="s">
        <v>627</v>
      </c>
      <c r="K838" t="s">
        <v>748</v>
      </c>
      <c r="L838" t="s">
        <v>78</v>
      </c>
      <c r="M838" t="s">
        <v>78</v>
      </c>
      <c r="N838"/>
      <c r="O838"/>
      <c r="P838"/>
      <c r="Q838"/>
    </row>
    <row r="839" spans="1:17" s="59" customFormat="1" x14ac:dyDescent="0.25">
      <c r="A839" t="s">
        <v>1631</v>
      </c>
      <c r="B839">
        <v>12.2</v>
      </c>
      <c r="C839">
        <v>9.8000000000000007</v>
      </c>
      <c r="D839">
        <v>4</v>
      </c>
      <c r="F839">
        <v>75</v>
      </c>
      <c r="G839">
        <v>8000</v>
      </c>
      <c r="H839">
        <v>1.1000000000000001</v>
      </c>
      <c r="I839">
        <v>26.41</v>
      </c>
      <c r="J839" t="s">
        <v>625</v>
      </c>
      <c r="K839" t="s">
        <v>748</v>
      </c>
      <c r="L839" t="s">
        <v>78</v>
      </c>
      <c r="M839" t="s">
        <v>78</v>
      </c>
      <c r="N839"/>
      <c r="O839"/>
      <c r="P839"/>
      <c r="Q839"/>
    </row>
    <row r="840" spans="1:17" s="59" customFormat="1" x14ac:dyDescent="0.25">
      <c r="A840" t="s">
        <v>1632</v>
      </c>
      <c r="B840">
        <v>10.5</v>
      </c>
      <c r="C840">
        <v>9</v>
      </c>
      <c r="D840">
        <v>3.34</v>
      </c>
      <c r="F840">
        <v>73</v>
      </c>
      <c r="G840">
        <v>3800</v>
      </c>
      <c r="H840">
        <v>1.1100000000000001</v>
      </c>
      <c r="I840">
        <v>29.84</v>
      </c>
      <c r="J840" t="s">
        <v>624</v>
      </c>
      <c r="K840" t="s">
        <v>748</v>
      </c>
      <c r="L840" t="s">
        <v>78</v>
      </c>
      <c r="M840" t="s">
        <v>78</v>
      </c>
      <c r="N840"/>
      <c r="O840"/>
      <c r="P840"/>
      <c r="Q840"/>
    </row>
    <row r="841" spans="1:17" s="59" customFormat="1" x14ac:dyDescent="0.25">
      <c r="A841" t="s">
        <v>1257</v>
      </c>
      <c r="B841">
        <v>10.4</v>
      </c>
      <c r="C841">
        <v>9.3000000000000007</v>
      </c>
      <c r="D841">
        <v>3.5</v>
      </c>
      <c r="F841">
        <v>68</v>
      </c>
      <c r="G841">
        <v>3800</v>
      </c>
      <c r="H841">
        <v>1.1499999999999999</v>
      </c>
      <c r="I841">
        <v>30.31</v>
      </c>
      <c r="J841" t="s">
        <v>624</v>
      </c>
      <c r="K841" t="s">
        <v>748</v>
      </c>
      <c r="L841" t="s">
        <v>78</v>
      </c>
      <c r="M841" t="s">
        <v>78</v>
      </c>
      <c r="N841"/>
      <c r="O841"/>
      <c r="P841"/>
      <c r="Q841"/>
    </row>
    <row r="842" spans="1:17" s="59" customFormat="1" x14ac:dyDescent="0.25">
      <c r="A842" t="s">
        <v>1258</v>
      </c>
      <c r="B842">
        <v>11</v>
      </c>
      <c r="C842">
        <v>9.8000000000000007</v>
      </c>
      <c r="D842">
        <v>3.3</v>
      </c>
      <c r="F842">
        <v>76</v>
      </c>
      <c r="G842">
        <v>4216</v>
      </c>
      <c r="H842">
        <v>1.29</v>
      </c>
      <c r="I842">
        <v>36.909999999999997</v>
      </c>
      <c r="J842" t="s">
        <v>628</v>
      </c>
      <c r="K842" t="s">
        <v>748</v>
      </c>
      <c r="L842" t="s">
        <v>78</v>
      </c>
      <c r="M842" t="s">
        <v>78</v>
      </c>
      <c r="N842"/>
      <c r="O842"/>
      <c r="P842"/>
      <c r="Q842"/>
    </row>
    <row r="843" spans="1:17" s="59" customFormat="1" x14ac:dyDescent="0.25">
      <c r="A843" t="s">
        <v>1259</v>
      </c>
      <c r="B843">
        <v>12.19</v>
      </c>
      <c r="C843">
        <v>10.55</v>
      </c>
      <c r="D843">
        <v>3.63</v>
      </c>
      <c r="F843">
        <v>104</v>
      </c>
      <c r="G843">
        <v>6760</v>
      </c>
      <c r="H843">
        <v>1.1100000000000001</v>
      </c>
      <c r="I843">
        <v>34.75</v>
      </c>
      <c r="J843" t="s">
        <v>628</v>
      </c>
      <c r="K843" t="s">
        <v>748</v>
      </c>
      <c r="L843" t="s">
        <v>78</v>
      </c>
      <c r="M843" t="s">
        <v>78</v>
      </c>
      <c r="N843"/>
      <c r="O843"/>
      <c r="P843"/>
      <c r="Q843"/>
    </row>
    <row r="844" spans="1:17" s="59" customFormat="1" x14ac:dyDescent="0.25">
      <c r="A844" t="s">
        <v>1260</v>
      </c>
      <c r="B844">
        <v>12.19</v>
      </c>
      <c r="C844">
        <v>10.55</v>
      </c>
      <c r="D844">
        <v>3.63</v>
      </c>
      <c r="F844">
        <v>104</v>
      </c>
      <c r="G844">
        <v>6760</v>
      </c>
      <c r="H844">
        <v>1.2</v>
      </c>
      <c r="I844">
        <v>37.57</v>
      </c>
      <c r="J844" t="s">
        <v>628</v>
      </c>
      <c r="K844" t="s">
        <v>748</v>
      </c>
      <c r="L844" t="s">
        <v>78</v>
      </c>
      <c r="M844" t="s">
        <v>78</v>
      </c>
      <c r="N844"/>
      <c r="O844"/>
      <c r="P844"/>
      <c r="Q844"/>
    </row>
    <row r="845" spans="1:17" s="59" customFormat="1" x14ac:dyDescent="0.25">
      <c r="A845" t="s">
        <v>1633</v>
      </c>
      <c r="B845">
        <v>6.86</v>
      </c>
      <c r="C845">
        <v>5.79</v>
      </c>
      <c r="D845">
        <v>2.44</v>
      </c>
      <c r="F845">
        <v>27</v>
      </c>
      <c r="G845">
        <v>875</v>
      </c>
      <c r="H845">
        <v>1.18</v>
      </c>
      <c r="I845">
        <v>19.64</v>
      </c>
      <c r="J845" t="s">
        <v>627</v>
      </c>
      <c r="K845" t="s">
        <v>748</v>
      </c>
      <c r="L845" t="s">
        <v>78</v>
      </c>
      <c r="M845" t="s">
        <v>78</v>
      </c>
      <c r="N845"/>
      <c r="O845"/>
      <c r="P845"/>
      <c r="Q845"/>
    </row>
    <row r="846" spans="1:17" s="59" customFormat="1" x14ac:dyDescent="0.25">
      <c r="A846" t="s">
        <v>1634</v>
      </c>
      <c r="B846">
        <v>7.32</v>
      </c>
      <c r="C846">
        <v>6.1</v>
      </c>
      <c r="D846">
        <v>2.72</v>
      </c>
      <c r="F846">
        <v>34</v>
      </c>
      <c r="G846">
        <v>1180</v>
      </c>
      <c r="H846">
        <v>1.1299999999999999</v>
      </c>
      <c r="I846">
        <v>20.67</v>
      </c>
      <c r="J846" t="s">
        <v>627</v>
      </c>
      <c r="K846" t="s">
        <v>748</v>
      </c>
      <c r="L846" t="s">
        <v>78</v>
      </c>
      <c r="M846" t="s">
        <v>78</v>
      </c>
      <c r="N846"/>
      <c r="O846"/>
      <c r="P846"/>
      <c r="Q846"/>
    </row>
    <row r="847" spans="1:17" s="59" customFormat="1" x14ac:dyDescent="0.25">
      <c r="A847" t="s">
        <v>1635</v>
      </c>
      <c r="B847">
        <v>8</v>
      </c>
      <c r="C847">
        <v>7.5</v>
      </c>
      <c r="D847">
        <v>2.5</v>
      </c>
      <c r="F847">
        <v>46</v>
      </c>
      <c r="G847">
        <v>1100</v>
      </c>
      <c r="H847">
        <v>1.05</v>
      </c>
      <c r="I847">
        <v>26.27</v>
      </c>
      <c r="J847" t="s">
        <v>625</v>
      </c>
      <c r="K847" t="s">
        <v>748</v>
      </c>
      <c r="L847" t="s">
        <v>78</v>
      </c>
      <c r="M847" t="s">
        <v>78</v>
      </c>
      <c r="N847"/>
      <c r="O847"/>
      <c r="P847"/>
      <c r="Q847"/>
    </row>
    <row r="848" spans="1:17" s="59" customFormat="1" x14ac:dyDescent="0.25">
      <c r="A848" t="s">
        <v>1636</v>
      </c>
      <c r="B848">
        <v>8.3800000000000008</v>
      </c>
      <c r="C848">
        <v>7</v>
      </c>
      <c r="D848">
        <v>2.59</v>
      </c>
      <c r="F848">
        <v>47</v>
      </c>
      <c r="G848">
        <v>1723</v>
      </c>
      <c r="H848">
        <v>1.1200000000000001</v>
      </c>
      <c r="I848">
        <v>24.33</v>
      </c>
      <c r="J848" t="s">
        <v>623</v>
      </c>
      <c r="K848" t="s">
        <v>748</v>
      </c>
      <c r="L848" t="s">
        <v>78</v>
      </c>
      <c r="M848" t="s">
        <v>78</v>
      </c>
      <c r="N848"/>
      <c r="O848"/>
      <c r="P848"/>
      <c r="Q848"/>
    </row>
    <row r="849" spans="1:17" s="59" customFormat="1" x14ac:dyDescent="0.25">
      <c r="A849" t="s">
        <v>1637</v>
      </c>
      <c r="B849">
        <v>8.99</v>
      </c>
      <c r="C849">
        <v>7.62</v>
      </c>
      <c r="D849">
        <v>3.35</v>
      </c>
      <c r="F849">
        <v>54</v>
      </c>
      <c r="G849">
        <v>2721</v>
      </c>
      <c r="H849">
        <v>1.1000000000000001</v>
      </c>
      <c r="I849">
        <v>24.38</v>
      </c>
      <c r="J849" t="s">
        <v>623</v>
      </c>
      <c r="K849" t="s">
        <v>748</v>
      </c>
      <c r="L849" t="s">
        <v>78</v>
      </c>
      <c r="M849" t="s">
        <v>78</v>
      </c>
      <c r="N849"/>
      <c r="O849"/>
      <c r="P849"/>
      <c r="Q849"/>
    </row>
    <row r="850" spans="1:17" s="59" customFormat="1" x14ac:dyDescent="0.25">
      <c r="A850" t="s">
        <v>1261</v>
      </c>
      <c r="B850">
        <v>10.210000000000001</v>
      </c>
      <c r="C850">
        <v>8.5299999999999994</v>
      </c>
      <c r="D850">
        <v>3.35</v>
      </c>
      <c r="F850">
        <v>68</v>
      </c>
      <c r="G850">
        <v>3700</v>
      </c>
      <c r="H850">
        <v>1.1000000000000001</v>
      </c>
      <c r="I850">
        <v>27.59</v>
      </c>
      <c r="J850" t="s">
        <v>624</v>
      </c>
      <c r="K850" t="s">
        <v>748</v>
      </c>
      <c r="L850" t="s">
        <v>78</v>
      </c>
      <c r="M850" t="s">
        <v>78</v>
      </c>
      <c r="N850"/>
      <c r="O850"/>
      <c r="P850"/>
      <c r="Q850"/>
    </row>
    <row r="851" spans="1:17" s="59" customFormat="1" x14ac:dyDescent="0.25">
      <c r="A851" t="s">
        <v>1638</v>
      </c>
      <c r="B851">
        <v>10.79</v>
      </c>
      <c r="C851">
        <v>8.9700000000000006</v>
      </c>
      <c r="D851">
        <v>3.66</v>
      </c>
      <c r="F851">
        <v>77</v>
      </c>
      <c r="G851">
        <v>4943</v>
      </c>
      <c r="H851">
        <v>1.1200000000000001</v>
      </c>
      <c r="I851">
        <v>28.78</v>
      </c>
      <c r="J851" t="s">
        <v>624</v>
      </c>
      <c r="K851" t="s">
        <v>748</v>
      </c>
      <c r="L851" t="s">
        <v>78</v>
      </c>
      <c r="M851" t="s">
        <v>78</v>
      </c>
      <c r="N851"/>
      <c r="O851"/>
      <c r="P851"/>
      <c r="Q851"/>
    </row>
    <row r="852" spans="1:17" s="59" customFormat="1" x14ac:dyDescent="0.25">
      <c r="A852" t="s">
        <v>1638</v>
      </c>
      <c r="B852">
        <v>10.79</v>
      </c>
      <c r="C852">
        <v>8.9700000000000006</v>
      </c>
      <c r="D852">
        <v>3.66</v>
      </c>
      <c r="F852">
        <v>77</v>
      </c>
      <c r="G852">
        <v>4943</v>
      </c>
      <c r="H852">
        <v>1.1200000000000001</v>
      </c>
      <c r="I852">
        <v>28.78</v>
      </c>
      <c r="J852" t="s">
        <v>624</v>
      </c>
      <c r="K852" t="s">
        <v>748</v>
      </c>
      <c r="L852" t="s">
        <v>78</v>
      </c>
      <c r="M852" t="s">
        <v>78</v>
      </c>
      <c r="N852"/>
      <c r="O852"/>
      <c r="P852"/>
      <c r="Q852"/>
    </row>
    <row r="853" spans="1:17" s="59" customFormat="1" x14ac:dyDescent="0.25">
      <c r="A853" t="s">
        <v>692</v>
      </c>
      <c r="B853">
        <v>12.28</v>
      </c>
      <c r="C853">
        <v>10.36</v>
      </c>
      <c r="D853">
        <v>3.69</v>
      </c>
      <c r="F853">
        <v>92</v>
      </c>
      <c r="G853">
        <v>8200</v>
      </c>
      <c r="H853">
        <v>1.05</v>
      </c>
      <c r="I853">
        <v>28.79</v>
      </c>
      <c r="J853" t="s">
        <v>624</v>
      </c>
      <c r="K853" t="s">
        <v>748</v>
      </c>
      <c r="L853" t="s">
        <v>78</v>
      </c>
      <c r="M853" t="s">
        <v>78</v>
      </c>
      <c r="N853"/>
      <c r="O853"/>
      <c r="P853"/>
      <c r="Q853"/>
    </row>
    <row r="854" spans="1:17" s="59" customFormat="1" x14ac:dyDescent="0.25">
      <c r="A854" t="s">
        <v>1639</v>
      </c>
      <c r="B854">
        <v>13.71</v>
      </c>
      <c r="C854">
        <v>12</v>
      </c>
      <c r="D854">
        <v>4.21</v>
      </c>
      <c r="F854">
        <v>127</v>
      </c>
      <c r="G854">
        <v>9980</v>
      </c>
      <c r="H854">
        <v>1.04</v>
      </c>
      <c r="I854">
        <v>35.74</v>
      </c>
      <c r="J854" t="s">
        <v>628</v>
      </c>
      <c r="K854" t="s">
        <v>748</v>
      </c>
      <c r="L854" t="s">
        <v>78</v>
      </c>
      <c r="M854" t="s">
        <v>78</v>
      </c>
      <c r="N854"/>
      <c r="O854"/>
      <c r="P854"/>
      <c r="Q854"/>
    </row>
    <row r="855" spans="1:17" s="59" customFormat="1" x14ac:dyDescent="0.25">
      <c r="A855" t="s">
        <v>1640</v>
      </c>
      <c r="B855">
        <v>8</v>
      </c>
      <c r="C855">
        <v>6.7</v>
      </c>
      <c r="D855">
        <v>2.5</v>
      </c>
      <c r="F855">
        <v>40</v>
      </c>
      <c r="G855">
        <v>1400</v>
      </c>
      <c r="H855">
        <v>1.1499999999999999</v>
      </c>
      <c r="I855">
        <v>23.43</v>
      </c>
      <c r="J855" t="s">
        <v>623</v>
      </c>
      <c r="K855" t="s">
        <v>748</v>
      </c>
      <c r="L855" t="s">
        <v>78</v>
      </c>
      <c r="M855" t="s">
        <v>78</v>
      </c>
      <c r="N855"/>
      <c r="O855"/>
      <c r="P855"/>
      <c r="Q855"/>
    </row>
    <row r="856" spans="1:17" s="59" customFormat="1" x14ac:dyDescent="0.25">
      <c r="A856" t="s">
        <v>1641</v>
      </c>
      <c r="B856">
        <v>9.14</v>
      </c>
      <c r="C856">
        <v>7.86</v>
      </c>
      <c r="D856">
        <v>3.05</v>
      </c>
      <c r="F856">
        <v>66</v>
      </c>
      <c r="G856">
        <v>2495</v>
      </c>
      <c r="H856">
        <v>1.05</v>
      </c>
      <c r="I856">
        <v>26.75</v>
      </c>
      <c r="J856" t="s">
        <v>625</v>
      </c>
      <c r="K856" t="s">
        <v>748</v>
      </c>
      <c r="L856" t="s">
        <v>78</v>
      </c>
      <c r="M856" t="s">
        <v>78</v>
      </c>
      <c r="N856"/>
      <c r="O856"/>
      <c r="P856"/>
      <c r="Q856"/>
    </row>
    <row r="857" spans="1:17" s="59" customFormat="1" x14ac:dyDescent="0.25">
      <c r="A857" t="s">
        <v>635</v>
      </c>
      <c r="B857">
        <v>9.14</v>
      </c>
      <c r="C857">
        <v>7.86</v>
      </c>
      <c r="D857">
        <v>3.05</v>
      </c>
      <c r="F857">
        <v>66</v>
      </c>
      <c r="G857">
        <v>2495</v>
      </c>
      <c r="H857">
        <v>1.06</v>
      </c>
      <c r="I857">
        <v>27</v>
      </c>
      <c r="J857" t="s">
        <v>625</v>
      </c>
      <c r="K857" t="s">
        <v>748</v>
      </c>
      <c r="L857" t="s">
        <v>78</v>
      </c>
      <c r="M857" t="s">
        <v>78</v>
      </c>
      <c r="N857"/>
      <c r="O857"/>
      <c r="P857"/>
      <c r="Q857"/>
    </row>
    <row r="858" spans="1:17" s="59" customFormat="1" x14ac:dyDescent="0.25">
      <c r="A858" t="s">
        <v>1290</v>
      </c>
      <c r="B858">
        <v>9.61</v>
      </c>
      <c r="C858">
        <v>8.11</v>
      </c>
      <c r="D858">
        <v>3.35</v>
      </c>
      <c r="F858">
        <v>60</v>
      </c>
      <c r="G858">
        <v>3900</v>
      </c>
      <c r="H858">
        <v>1.2</v>
      </c>
      <c r="I858">
        <v>26.5</v>
      </c>
      <c r="J858" t="s">
        <v>625</v>
      </c>
      <c r="K858" t="s">
        <v>748</v>
      </c>
      <c r="L858" t="s">
        <v>78</v>
      </c>
      <c r="M858" t="s">
        <v>78</v>
      </c>
      <c r="N858"/>
      <c r="O858"/>
      <c r="P858"/>
      <c r="Q858"/>
    </row>
    <row r="859" spans="1:17" s="59" customFormat="1" x14ac:dyDescent="0.25">
      <c r="A859" t="s">
        <v>1642</v>
      </c>
      <c r="B859">
        <v>7.3</v>
      </c>
      <c r="C859">
        <v>6.5</v>
      </c>
      <c r="D859">
        <v>2.4700000000000002</v>
      </c>
      <c r="F859">
        <v>32</v>
      </c>
      <c r="G859">
        <v>1100</v>
      </c>
      <c r="H859">
        <v>1.1000000000000001</v>
      </c>
      <c r="I859">
        <v>20.37</v>
      </c>
      <c r="J859" t="s">
        <v>627</v>
      </c>
      <c r="K859" t="s">
        <v>748</v>
      </c>
      <c r="L859" t="s">
        <v>78</v>
      </c>
      <c r="M859" t="s">
        <v>78</v>
      </c>
      <c r="N859"/>
      <c r="O859"/>
      <c r="P859"/>
      <c r="Q859"/>
    </row>
    <row r="860" spans="1:17" s="59" customFormat="1" x14ac:dyDescent="0.25">
      <c r="A860" t="s">
        <v>1643</v>
      </c>
      <c r="B860">
        <v>10.59</v>
      </c>
      <c r="C860">
        <v>9.0500000000000007</v>
      </c>
      <c r="D860">
        <v>3.5</v>
      </c>
      <c r="F860">
        <v>70</v>
      </c>
      <c r="G860">
        <v>3650</v>
      </c>
      <c r="H860">
        <v>1.05</v>
      </c>
      <c r="I860">
        <v>28.14</v>
      </c>
      <c r="J860" t="s">
        <v>624</v>
      </c>
      <c r="K860" t="s">
        <v>748</v>
      </c>
      <c r="L860" t="s">
        <v>78</v>
      </c>
      <c r="M860" t="s">
        <v>78</v>
      </c>
      <c r="N860"/>
      <c r="O860"/>
      <c r="P860"/>
      <c r="Q860"/>
    </row>
    <row r="861" spans="1:17" s="59" customFormat="1" x14ac:dyDescent="0.25">
      <c r="A861" t="s">
        <v>1644</v>
      </c>
      <c r="B861">
        <v>7.6</v>
      </c>
      <c r="C861">
        <v>6.7</v>
      </c>
      <c r="D861">
        <v>2.7</v>
      </c>
      <c r="F861">
        <v>32</v>
      </c>
      <c r="G861">
        <v>1791</v>
      </c>
      <c r="H861">
        <v>1</v>
      </c>
      <c r="I861">
        <v>16.72</v>
      </c>
      <c r="J861" t="s">
        <v>626</v>
      </c>
      <c r="K861" t="s">
        <v>748</v>
      </c>
      <c r="L861" t="s">
        <v>78</v>
      </c>
      <c r="M861" t="s">
        <v>78</v>
      </c>
      <c r="N861"/>
      <c r="O861"/>
      <c r="P861"/>
      <c r="Q861"/>
    </row>
    <row r="862" spans="1:17" s="59" customFormat="1" x14ac:dyDescent="0.25">
      <c r="A862" t="s">
        <v>1645</v>
      </c>
      <c r="B862">
        <v>8.18</v>
      </c>
      <c r="C862">
        <v>6.43</v>
      </c>
      <c r="D862">
        <v>2.72</v>
      </c>
      <c r="F862">
        <v>40</v>
      </c>
      <c r="G862">
        <v>2500</v>
      </c>
      <c r="H862">
        <v>1</v>
      </c>
      <c r="I862">
        <v>16.98</v>
      </c>
      <c r="J862" t="s">
        <v>626</v>
      </c>
      <c r="K862" t="s">
        <v>748</v>
      </c>
      <c r="L862" t="s">
        <v>78</v>
      </c>
      <c r="M862" t="s">
        <v>78</v>
      </c>
      <c r="N862"/>
      <c r="O862"/>
      <c r="P862"/>
      <c r="Q862"/>
    </row>
    <row r="863" spans="1:17" s="59" customFormat="1" x14ac:dyDescent="0.25">
      <c r="A863" t="s">
        <v>1646</v>
      </c>
      <c r="B863">
        <v>7.98</v>
      </c>
      <c r="C863">
        <v>7</v>
      </c>
      <c r="D863">
        <v>2.25</v>
      </c>
      <c r="F863">
        <v>33</v>
      </c>
      <c r="G863">
        <v>3000</v>
      </c>
      <c r="H863">
        <v>1</v>
      </c>
      <c r="I863">
        <v>15.41</v>
      </c>
      <c r="J863" t="s">
        <v>626</v>
      </c>
      <c r="K863" t="s">
        <v>748</v>
      </c>
      <c r="L863" t="s">
        <v>78</v>
      </c>
      <c r="M863" t="s">
        <v>78</v>
      </c>
      <c r="N863"/>
      <c r="O863"/>
      <c r="P863"/>
      <c r="Q863"/>
    </row>
    <row r="864" spans="1:17" s="59" customFormat="1" x14ac:dyDescent="0.25">
      <c r="A864" t="s">
        <v>1647</v>
      </c>
      <c r="B864">
        <v>6.3</v>
      </c>
      <c r="C864">
        <v>5.7</v>
      </c>
      <c r="D864">
        <v>2.5</v>
      </c>
      <c r="F864">
        <v>24</v>
      </c>
      <c r="G864">
        <v>920</v>
      </c>
      <c r="H864">
        <v>1.02</v>
      </c>
      <c r="I864">
        <v>15.38</v>
      </c>
      <c r="J864" t="s">
        <v>626</v>
      </c>
      <c r="K864" t="s">
        <v>748</v>
      </c>
      <c r="L864" t="s">
        <v>78</v>
      </c>
      <c r="M864" t="s">
        <v>78</v>
      </c>
      <c r="N864"/>
      <c r="O864"/>
      <c r="P864"/>
      <c r="Q864"/>
    </row>
    <row r="865" spans="1:17" s="59" customFormat="1" x14ac:dyDescent="0.25">
      <c r="A865" t="s">
        <v>1648</v>
      </c>
      <c r="B865">
        <v>8.9</v>
      </c>
      <c r="C865">
        <v>7.7</v>
      </c>
      <c r="D865">
        <v>3.2</v>
      </c>
      <c r="F865">
        <v>48</v>
      </c>
      <c r="G865">
        <v>3100</v>
      </c>
      <c r="H865">
        <v>1</v>
      </c>
      <c r="I865">
        <v>20.010000000000002</v>
      </c>
      <c r="J865" t="s">
        <v>627</v>
      </c>
      <c r="K865" t="s">
        <v>748</v>
      </c>
      <c r="L865" t="s">
        <v>78</v>
      </c>
      <c r="M865" t="s">
        <v>78</v>
      </c>
      <c r="N865"/>
      <c r="O865"/>
      <c r="P865"/>
      <c r="Q865"/>
    </row>
    <row r="866" spans="1:17" s="59" customFormat="1" x14ac:dyDescent="0.25">
      <c r="A866" t="s">
        <v>1649</v>
      </c>
      <c r="B866">
        <v>12.5</v>
      </c>
      <c r="C866">
        <v>11.98</v>
      </c>
      <c r="D866">
        <v>4.05</v>
      </c>
      <c r="F866">
        <v>84</v>
      </c>
      <c r="G866">
        <v>9800</v>
      </c>
      <c r="H866">
        <v>1</v>
      </c>
      <c r="I866">
        <v>27.24</v>
      </c>
      <c r="J866" t="s">
        <v>625</v>
      </c>
      <c r="K866" t="s">
        <v>748</v>
      </c>
      <c r="L866" t="s">
        <v>78</v>
      </c>
      <c r="M866" t="s">
        <v>78</v>
      </c>
      <c r="N866"/>
      <c r="O866"/>
      <c r="P866"/>
      <c r="Q866"/>
    </row>
    <row r="867" spans="1:17" s="59" customFormat="1" x14ac:dyDescent="0.25">
      <c r="A867" t="s">
        <v>676</v>
      </c>
      <c r="B867">
        <v>11.3</v>
      </c>
      <c r="C867">
        <v>8</v>
      </c>
      <c r="D867">
        <v>3.1</v>
      </c>
      <c r="F867">
        <v>58</v>
      </c>
      <c r="G867">
        <v>6500</v>
      </c>
      <c r="H867">
        <v>0.92</v>
      </c>
      <c r="I867">
        <v>17.97</v>
      </c>
      <c r="J867" t="s">
        <v>626</v>
      </c>
      <c r="K867" t="s">
        <v>748</v>
      </c>
      <c r="L867">
        <v>0</v>
      </c>
      <c r="M867">
        <v>0</v>
      </c>
      <c r="N867"/>
      <c r="O867"/>
      <c r="P867"/>
      <c r="Q867"/>
    </row>
    <row r="868" spans="1:17" s="59" customFormat="1" x14ac:dyDescent="0.25">
      <c r="A868" t="s">
        <v>1650</v>
      </c>
      <c r="B868">
        <v>6.6</v>
      </c>
      <c r="C868">
        <v>5.0999999999999996</v>
      </c>
      <c r="D868">
        <v>2.2999999999999998</v>
      </c>
      <c r="F868">
        <v>26</v>
      </c>
      <c r="G868">
        <v>1275</v>
      </c>
      <c r="H868">
        <v>1</v>
      </c>
      <c r="I868">
        <v>13.59</v>
      </c>
      <c r="J868" t="s">
        <v>626</v>
      </c>
      <c r="K868" t="s">
        <v>748</v>
      </c>
      <c r="L868" t="s">
        <v>78</v>
      </c>
      <c r="M868" t="s">
        <v>78</v>
      </c>
      <c r="N868"/>
      <c r="O868"/>
      <c r="P868"/>
      <c r="Q868"/>
    </row>
    <row r="869" spans="1:17" s="59" customFormat="1" x14ac:dyDescent="0.25">
      <c r="A869" t="s">
        <v>1651</v>
      </c>
      <c r="B869">
        <v>6.84</v>
      </c>
      <c r="C869">
        <v>5.77</v>
      </c>
      <c r="D869">
        <v>2.5</v>
      </c>
      <c r="F869">
        <v>25</v>
      </c>
      <c r="G869">
        <v>1300</v>
      </c>
      <c r="H869">
        <v>1</v>
      </c>
      <c r="I869">
        <v>14.39</v>
      </c>
      <c r="J869" t="s">
        <v>626</v>
      </c>
      <c r="K869" t="s">
        <v>748</v>
      </c>
      <c r="L869">
        <v>0</v>
      </c>
      <c r="M869">
        <v>0</v>
      </c>
      <c r="N869"/>
      <c r="O869"/>
      <c r="P869"/>
      <c r="Q869"/>
    </row>
    <row r="870" spans="1:17" s="59" customFormat="1" x14ac:dyDescent="0.25">
      <c r="A870" t="s">
        <v>1652</v>
      </c>
      <c r="B870">
        <v>7.72</v>
      </c>
      <c r="C870">
        <v>6.15</v>
      </c>
      <c r="D870">
        <v>2.7</v>
      </c>
      <c r="F870">
        <v>33</v>
      </c>
      <c r="G870">
        <v>1900</v>
      </c>
      <c r="H870">
        <v>1</v>
      </c>
      <c r="I870">
        <v>16.04</v>
      </c>
      <c r="J870" t="s">
        <v>626</v>
      </c>
      <c r="K870" t="s">
        <v>748</v>
      </c>
      <c r="L870">
        <v>0</v>
      </c>
      <c r="M870">
        <v>0</v>
      </c>
      <c r="N870"/>
      <c r="O870"/>
      <c r="P870"/>
      <c r="Q870"/>
    </row>
    <row r="871" spans="1:17" s="59" customFormat="1" x14ac:dyDescent="0.25">
      <c r="A871" t="s">
        <v>724</v>
      </c>
      <c r="B871">
        <v>7.72</v>
      </c>
      <c r="C871">
        <v>6.6</v>
      </c>
      <c r="D871">
        <v>2.7</v>
      </c>
      <c r="F871">
        <v>33</v>
      </c>
      <c r="G871">
        <v>1900</v>
      </c>
      <c r="H871">
        <v>1.03</v>
      </c>
      <c r="I871">
        <v>17.13</v>
      </c>
      <c r="J871" t="s">
        <v>626</v>
      </c>
      <c r="K871" t="s">
        <v>748</v>
      </c>
      <c r="L871" t="s">
        <v>78</v>
      </c>
      <c r="M871" t="s">
        <v>78</v>
      </c>
      <c r="N871"/>
      <c r="O871"/>
      <c r="P871"/>
      <c r="Q871"/>
    </row>
    <row r="872" spans="1:17" s="59" customFormat="1" x14ac:dyDescent="0.25">
      <c r="A872" t="s">
        <v>1653</v>
      </c>
      <c r="B872">
        <v>9.9499999999999993</v>
      </c>
      <c r="C872">
        <v>7.5</v>
      </c>
      <c r="D872">
        <v>3.16</v>
      </c>
      <c r="F872">
        <v>65</v>
      </c>
      <c r="G872">
        <v>4400</v>
      </c>
      <c r="H872">
        <v>1</v>
      </c>
      <c r="I872">
        <v>21.4</v>
      </c>
      <c r="J872" t="s">
        <v>627</v>
      </c>
      <c r="K872" t="s">
        <v>748</v>
      </c>
      <c r="L872">
        <v>0</v>
      </c>
      <c r="M872">
        <v>0</v>
      </c>
      <c r="N872"/>
      <c r="O872"/>
      <c r="P872"/>
      <c r="Q872"/>
    </row>
    <row r="873" spans="1:17" s="59" customFormat="1" x14ac:dyDescent="0.25">
      <c r="A873" t="s">
        <v>1654</v>
      </c>
      <c r="B873">
        <v>10.88</v>
      </c>
      <c r="C873">
        <v>9.98</v>
      </c>
      <c r="D873">
        <v>3.81</v>
      </c>
      <c r="F873">
        <v>81.67</v>
      </c>
      <c r="G873">
        <v>6500</v>
      </c>
      <c r="H873">
        <v>1.02</v>
      </c>
      <c r="I873">
        <v>26.48</v>
      </c>
      <c r="J873" t="s">
        <v>625</v>
      </c>
      <c r="K873" t="s">
        <v>748</v>
      </c>
      <c r="L873">
        <v>0</v>
      </c>
      <c r="M873">
        <v>0</v>
      </c>
      <c r="N873"/>
      <c r="O873"/>
      <c r="P873"/>
      <c r="Q873"/>
    </row>
    <row r="874" spans="1:17" s="59" customFormat="1" x14ac:dyDescent="0.25">
      <c r="A874" t="s">
        <v>572</v>
      </c>
      <c r="B874">
        <v>5.5</v>
      </c>
      <c r="C874">
        <v>4.9000000000000004</v>
      </c>
      <c r="D874">
        <v>2.35</v>
      </c>
      <c r="F874">
        <v>19</v>
      </c>
      <c r="G874">
        <v>580</v>
      </c>
      <c r="H874">
        <v>1</v>
      </c>
      <c r="I874">
        <v>13.57</v>
      </c>
      <c r="J874" t="s">
        <v>626</v>
      </c>
      <c r="K874" t="s">
        <v>748</v>
      </c>
      <c r="L874">
        <v>0</v>
      </c>
      <c r="M874">
        <v>0</v>
      </c>
      <c r="N874"/>
      <c r="O874"/>
      <c r="P874"/>
      <c r="Q874"/>
    </row>
    <row r="875" spans="1:17" s="59" customFormat="1" x14ac:dyDescent="0.25">
      <c r="A875" t="s">
        <v>1655</v>
      </c>
      <c r="B875">
        <v>6.55</v>
      </c>
      <c r="C875">
        <v>6.04</v>
      </c>
      <c r="D875">
        <v>2.4900000000000002</v>
      </c>
      <c r="F875">
        <v>25</v>
      </c>
      <c r="G875">
        <v>1250</v>
      </c>
      <c r="H875">
        <v>1</v>
      </c>
      <c r="I875">
        <v>14.7</v>
      </c>
      <c r="J875" t="s">
        <v>626</v>
      </c>
      <c r="K875" t="s">
        <v>748</v>
      </c>
      <c r="L875" t="s">
        <v>78</v>
      </c>
      <c r="M875" t="s">
        <v>78</v>
      </c>
      <c r="N875"/>
      <c r="O875"/>
      <c r="P875"/>
      <c r="Q875"/>
    </row>
    <row r="876" spans="1:17" s="59" customFormat="1" x14ac:dyDescent="0.25">
      <c r="A876" t="s">
        <v>1656</v>
      </c>
      <c r="B876">
        <v>6.55</v>
      </c>
      <c r="C876">
        <v>6.04</v>
      </c>
      <c r="D876">
        <v>2.4900000000000002</v>
      </c>
      <c r="F876">
        <v>25</v>
      </c>
      <c r="G876">
        <v>1400</v>
      </c>
      <c r="H876">
        <v>1</v>
      </c>
      <c r="I876">
        <v>14.24</v>
      </c>
      <c r="J876" t="s">
        <v>626</v>
      </c>
      <c r="K876" t="s">
        <v>748</v>
      </c>
      <c r="L876" t="s">
        <v>78</v>
      </c>
      <c r="M876" t="s">
        <v>78</v>
      </c>
      <c r="N876"/>
      <c r="O876"/>
      <c r="P876"/>
      <c r="Q876"/>
    </row>
    <row r="877" spans="1:17" s="59" customFormat="1" x14ac:dyDescent="0.25">
      <c r="A877" t="s">
        <v>1657</v>
      </c>
      <c r="B877">
        <v>7.6</v>
      </c>
      <c r="C877">
        <v>6.5</v>
      </c>
      <c r="D877">
        <v>2.8</v>
      </c>
      <c r="F877">
        <v>35</v>
      </c>
      <c r="G877">
        <v>1850</v>
      </c>
      <c r="H877">
        <v>1</v>
      </c>
      <c r="I877">
        <v>17.12</v>
      </c>
      <c r="J877" t="s">
        <v>626</v>
      </c>
      <c r="K877" t="s">
        <v>748</v>
      </c>
      <c r="L877" t="s">
        <v>78</v>
      </c>
      <c r="M877" t="s">
        <v>78</v>
      </c>
      <c r="N877"/>
      <c r="O877"/>
      <c r="P877"/>
      <c r="Q877"/>
    </row>
    <row r="878" spans="1:17" s="59" customFormat="1" x14ac:dyDescent="0.25">
      <c r="A878" t="s">
        <v>1658</v>
      </c>
      <c r="B878">
        <v>6.84</v>
      </c>
      <c r="C878">
        <v>5.77</v>
      </c>
      <c r="D878">
        <v>2.5</v>
      </c>
      <c r="F878">
        <v>25</v>
      </c>
      <c r="G878">
        <v>1300</v>
      </c>
      <c r="H878">
        <v>1</v>
      </c>
      <c r="I878">
        <v>14.39</v>
      </c>
      <c r="J878" t="s">
        <v>626</v>
      </c>
      <c r="K878" t="s">
        <v>748</v>
      </c>
      <c r="L878" t="s">
        <v>78</v>
      </c>
      <c r="M878" t="s">
        <v>78</v>
      </c>
      <c r="N878"/>
      <c r="O878"/>
      <c r="P878"/>
      <c r="Q878"/>
    </row>
    <row r="879" spans="1:17" s="59" customFormat="1" x14ac:dyDescent="0.25">
      <c r="A879" t="s">
        <v>1659</v>
      </c>
      <c r="B879">
        <v>6</v>
      </c>
      <c r="C879">
        <v>4.7</v>
      </c>
      <c r="D879">
        <v>2.35</v>
      </c>
      <c r="F879">
        <v>20</v>
      </c>
      <c r="G879">
        <v>780</v>
      </c>
      <c r="H879">
        <v>1</v>
      </c>
      <c r="I879">
        <v>12.95</v>
      </c>
      <c r="J879" t="s">
        <v>626</v>
      </c>
      <c r="K879" t="s">
        <v>748</v>
      </c>
      <c r="L879">
        <v>0</v>
      </c>
      <c r="M879">
        <v>0</v>
      </c>
      <c r="N879"/>
      <c r="O879"/>
      <c r="P879"/>
      <c r="Q879"/>
    </row>
    <row r="880" spans="1:17" s="59" customFormat="1" x14ac:dyDescent="0.25">
      <c r="A880" t="s">
        <v>677</v>
      </c>
      <c r="B880">
        <v>10</v>
      </c>
      <c r="C880">
        <v>8.76</v>
      </c>
      <c r="D880">
        <v>3.39</v>
      </c>
      <c r="F880">
        <v>70</v>
      </c>
      <c r="G880">
        <v>3800</v>
      </c>
      <c r="H880">
        <v>1.2</v>
      </c>
      <c r="I880">
        <v>30.55</v>
      </c>
      <c r="J880" t="s">
        <v>624</v>
      </c>
      <c r="K880" t="s">
        <v>748</v>
      </c>
      <c r="L880">
        <v>0</v>
      </c>
      <c r="M880">
        <v>0</v>
      </c>
      <c r="N880"/>
      <c r="O880"/>
      <c r="P880"/>
      <c r="Q880"/>
    </row>
    <row r="881" spans="1:17" s="59" customFormat="1" x14ac:dyDescent="0.25">
      <c r="A881" t="s">
        <v>1660</v>
      </c>
      <c r="B881">
        <v>9</v>
      </c>
      <c r="C881">
        <v>7.55</v>
      </c>
      <c r="D881">
        <v>3.2</v>
      </c>
      <c r="F881">
        <v>51</v>
      </c>
      <c r="G881">
        <v>3400</v>
      </c>
      <c r="H881">
        <v>1</v>
      </c>
      <c r="I881">
        <v>19.920000000000002</v>
      </c>
      <c r="J881" t="s">
        <v>627</v>
      </c>
      <c r="K881" t="s">
        <v>748</v>
      </c>
      <c r="L881" t="s">
        <v>78</v>
      </c>
      <c r="M881" t="s">
        <v>78</v>
      </c>
      <c r="N881"/>
      <c r="O881"/>
      <c r="P881"/>
      <c r="Q881"/>
    </row>
    <row r="882" spans="1:17" s="59" customFormat="1" x14ac:dyDescent="0.25">
      <c r="A882" t="s">
        <v>163</v>
      </c>
      <c r="B882">
        <v>9.4</v>
      </c>
      <c r="C882">
        <v>7.55</v>
      </c>
      <c r="D882">
        <v>3.2</v>
      </c>
      <c r="F882">
        <v>51</v>
      </c>
      <c r="G882">
        <v>3400</v>
      </c>
      <c r="H882">
        <v>1.02</v>
      </c>
      <c r="I882">
        <v>20.61</v>
      </c>
      <c r="J882" t="s">
        <v>627</v>
      </c>
      <c r="K882" t="s">
        <v>748</v>
      </c>
      <c r="L882">
        <v>0</v>
      </c>
      <c r="M882">
        <v>0</v>
      </c>
      <c r="N882"/>
      <c r="O882"/>
      <c r="P882"/>
      <c r="Q882"/>
    </row>
    <row r="883" spans="1:17" s="59" customFormat="1" x14ac:dyDescent="0.25">
      <c r="A883" t="s">
        <v>1661</v>
      </c>
      <c r="B883">
        <v>9</v>
      </c>
      <c r="C883">
        <v>7.55</v>
      </c>
      <c r="D883">
        <v>3.2</v>
      </c>
      <c r="F883">
        <v>51</v>
      </c>
      <c r="G883">
        <v>3400</v>
      </c>
      <c r="H883">
        <v>1.03</v>
      </c>
      <c r="I883">
        <v>20.52</v>
      </c>
      <c r="J883" t="s">
        <v>627</v>
      </c>
      <c r="K883" t="s">
        <v>748</v>
      </c>
      <c r="L883" t="s">
        <v>78</v>
      </c>
      <c r="M883" t="s">
        <v>78</v>
      </c>
      <c r="N883"/>
      <c r="O883"/>
      <c r="P883"/>
      <c r="Q883"/>
    </row>
    <row r="884" spans="1:17" s="59" customFormat="1" x14ac:dyDescent="0.25">
      <c r="A884" t="s">
        <v>693</v>
      </c>
      <c r="B884">
        <v>10.9</v>
      </c>
      <c r="C884">
        <v>9</v>
      </c>
      <c r="D884">
        <v>3.6</v>
      </c>
      <c r="F884">
        <v>55</v>
      </c>
      <c r="G884">
        <v>5500</v>
      </c>
      <c r="H884">
        <v>1.0900000000000001</v>
      </c>
      <c r="I884">
        <v>23.01</v>
      </c>
      <c r="J884" t="s">
        <v>623</v>
      </c>
      <c r="K884" t="s">
        <v>748</v>
      </c>
      <c r="L884" t="s">
        <v>78</v>
      </c>
      <c r="M884" t="s">
        <v>78</v>
      </c>
      <c r="N884"/>
      <c r="O884"/>
      <c r="P884"/>
      <c r="Q884"/>
    </row>
    <row r="885" spans="1:17" s="59" customFormat="1" x14ac:dyDescent="0.25">
      <c r="A885" t="s">
        <v>512</v>
      </c>
      <c r="B885">
        <v>10.050000000000001</v>
      </c>
      <c r="C885">
        <v>8.25</v>
      </c>
      <c r="D885">
        <v>2.5</v>
      </c>
      <c r="F885">
        <v>55</v>
      </c>
      <c r="G885">
        <v>2390</v>
      </c>
      <c r="H885">
        <v>1.1200000000000001</v>
      </c>
      <c r="I885">
        <v>28.86</v>
      </c>
      <c r="J885" t="s">
        <v>624</v>
      </c>
      <c r="K885" t="s">
        <v>748</v>
      </c>
      <c r="L885" t="s">
        <v>78</v>
      </c>
      <c r="M885" t="s">
        <v>78</v>
      </c>
      <c r="N885"/>
      <c r="O885"/>
      <c r="P885"/>
      <c r="Q885"/>
    </row>
    <row r="886" spans="1:17" s="59" customFormat="1" x14ac:dyDescent="0.25">
      <c r="A886" t="s">
        <v>694</v>
      </c>
      <c r="B886">
        <v>13.41</v>
      </c>
      <c r="C886">
        <v>11.33</v>
      </c>
      <c r="D886">
        <v>4.0979999999999999</v>
      </c>
      <c r="F886">
        <v>121</v>
      </c>
      <c r="G886">
        <v>7379</v>
      </c>
      <c r="H886">
        <v>1.1000000000000001</v>
      </c>
      <c r="I886">
        <v>38.85</v>
      </c>
      <c r="J886" t="s">
        <v>628</v>
      </c>
      <c r="K886" t="s">
        <v>748</v>
      </c>
      <c r="L886">
        <v>0</v>
      </c>
      <c r="M886">
        <v>0</v>
      </c>
      <c r="N886"/>
      <c r="O886"/>
      <c r="P886"/>
      <c r="Q886"/>
    </row>
    <row r="887" spans="1:17" s="59" customFormat="1" x14ac:dyDescent="0.25">
      <c r="A887" t="s">
        <v>573</v>
      </c>
      <c r="B887">
        <v>9.98</v>
      </c>
      <c r="C887">
        <v>8.4</v>
      </c>
      <c r="D887">
        <v>3.32</v>
      </c>
      <c r="F887">
        <v>61</v>
      </c>
      <c r="G887">
        <v>4750</v>
      </c>
      <c r="H887">
        <v>1.02</v>
      </c>
      <c r="I887">
        <v>22.07</v>
      </c>
      <c r="J887" t="s">
        <v>627</v>
      </c>
      <c r="K887" t="s">
        <v>748</v>
      </c>
      <c r="L887" t="s">
        <v>78</v>
      </c>
      <c r="M887" t="s">
        <v>78</v>
      </c>
      <c r="N887"/>
      <c r="O887"/>
      <c r="P887"/>
      <c r="Q887"/>
    </row>
    <row r="888" spans="1:17" s="59" customFormat="1" x14ac:dyDescent="0.25">
      <c r="A888" t="s">
        <v>1662</v>
      </c>
      <c r="B888">
        <v>9.15</v>
      </c>
      <c r="C888">
        <v>7.3</v>
      </c>
      <c r="D888">
        <v>3.18</v>
      </c>
      <c r="F888">
        <v>51</v>
      </c>
      <c r="G888">
        <v>3440</v>
      </c>
      <c r="H888">
        <v>1.02</v>
      </c>
      <c r="I888">
        <v>19.989999999999998</v>
      </c>
      <c r="J888" t="s">
        <v>627</v>
      </c>
      <c r="K888" t="s">
        <v>748</v>
      </c>
      <c r="L888" t="s">
        <v>78</v>
      </c>
      <c r="M888" t="s">
        <v>78</v>
      </c>
      <c r="N888"/>
      <c r="O888"/>
      <c r="P888"/>
      <c r="Q888"/>
    </row>
    <row r="889" spans="1:17" s="59" customFormat="1" x14ac:dyDescent="0.25">
      <c r="A889" t="s">
        <v>1663</v>
      </c>
      <c r="B889">
        <v>9.98</v>
      </c>
      <c r="C889">
        <v>8.15</v>
      </c>
      <c r="D889">
        <v>3.32</v>
      </c>
      <c r="F889">
        <v>60.5</v>
      </c>
      <c r="G889">
        <v>4700</v>
      </c>
      <c r="H889">
        <v>1.02</v>
      </c>
      <c r="I889">
        <v>21.67</v>
      </c>
      <c r="J889" t="s">
        <v>627</v>
      </c>
      <c r="K889" t="s">
        <v>748</v>
      </c>
      <c r="L889" t="s">
        <v>78</v>
      </c>
      <c r="M889" t="s">
        <v>78</v>
      </c>
      <c r="N889"/>
      <c r="O889"/>
      <c r="P889"/>
      <c r="Q889"/>
    </row>
    <row r="890" spans="1:17" s="59" customFormat="1" x14ac:dyDescent="0.25">
      <c r="A890" t="s">
        <v>164</v>
      </c>
      <c r="B890">
        <v>12.05</v>
      </c>
      <c r="C890">
        <v>10.89</v>
      </c>
      <c r="D890">
        <v>3.85</v>
      </c>
      <c r="F890">
        <v>125</v>
      </c>
      <c r="G890">
        <v>7600</v>
      </c>
      <c r="H890">
        <v>1.08</v>
      </c>
      <c r="I890">
        <v>36.15</v>
      </c>
      <c r="J890" t="s">
        <v>628</v>
      </c>
      <c r="K890" t="s">
        <v>748</v>
      </c>
      <c r="L890" t="s">
        <v>78</v>
      </c>
      <c r="M890" t="s">
        <v>78</v>
      </c>
      <c r="N890"/>
      <c r="O890"/>
      <c r="P890"/>
      <c r="Q890"/>
    </row>
    <row r="891" spans="1:17" s="59" customFormat="1" x14ac:dyDescent="0.25">
      <c r="A891" t="s">
        <v>1664</v>
      </c>
      <c r="B891">
        <v>12.8</v>
      </c>
      <c r="C891">
        <v>10.8</v>
      </c>
      <c r="D891">
        <v>4.2</v>
      </c>
      <c r="F891">
        <v>101</v>
      </c>
      <c r="G891">
        <v>9800</v>
      </c>
      <c r="H891">
        <v>1.02</v>
      </c>
      <c r="I891">
        <v>28.71</v>
      </c>
      <c r="J891" t="s">
        <v>624</v>
      </c>
      <c r="K891" t="s">
        <v>748</v>
      </c>
      <c r="L891" t="s">
        <v>78</v>
      </c>
      <c r="M891" t="s">
        <v>78</v>
      </c>
      <c r="N891"/>
      <c r="O891"/>
      <c r="P891"/>
      <c r="Q891"/>
    </row>
    <row r="892" spans="1:17" s="59" customFormat="1" x14ac:dyDescent="0.25">
      <c r="A892" t="s">
        <v>1665</v>
      </c>
      <c r="B892">
        <v>13.41</v>
      </c>
      <c r="C892">
        <v>10.82</v>
      </c>
      <c r="D892">
        <v>4.2300000000000004</v>
      </c>
      <c r="F892">
        <v>110</v>
      </c>
      <c r="G892">
        <v>11200</v>
      </c>
      <c r="H892">
        <v>1</v>
      </c>
      <c r="I892">
        <v>28.65</v>
      </c>
      <c r="J892" t="s">
        <v>624</v>
      </c>
      <c r="K892" t="s">
        <v>748</v>
      </c>
      <c r="L892" t="s">
        <v>78</v>
      </c>
      <c r="M892" t="s">
        <v>78</v>
      </c>
      <c r="N892"/>
      <c r="O892"/>
      <c r="P892"/>
      <c r="Q892"/>
    </row>
    <row r="893" spans="1:17" s="59" customFormat="1" x14ac:dyDescent="0.25">
      <c r="A893" t="s">
        <v>98</v>
      </c>
      <c r="B893">
        <v>9.9499999999999993</v>
      </c>
      <c r="C893">
        <v>7.31</v>
      </c>
      <c r="D893">
        <v>2.95</v>
      </c>
      <c r="F893">
        <v>59</v>
      </c>
      <c r="G893">
        <v>4500</v>
      </c>
      <c r="H893">
        <v>1</v>
      </c>
      <c r="I893">
        <v>19.93</v>
      </c>
      <c r="J893" t="s">
        <v>627</v>
      </c>
      <c r="K893" t="s">
        <v>748</v>
      </c>
      <c r="L893" t="s">
        <v>78</v>
      </c>
      <c r="M893" t="s">
        <v>78</v>
      </c>
      <c r="N893"/>
      <c r="O893"/>
      <c r="P893"/>
      <c r="Q893"/>
    </row>
    <row r="894" spans="1:17" s="59" customFormat="1" x14ac:dyDescent="0.25">
      <c r="A894" t="s">
        <v>695</v>
      </c>
      <c r="B894">
        <v>10.16</v>
      </c>
      <c r="C894">
        <v>7.31</v>
      </c>
      <c r="D894">
        <v>3.16</v>
      </c>
      <c r="F894">
        <v>55</v>
      </c>
      <c r="G894">
        <v>4800</v>
      </c>
      <c r="H894">
        <v>1.02</v>
      </c>
      <c r="I894">
        <v>19.420000000000002</v>
      </c>
      <c r="J894" t="s">
        <v>627</v>
      </c>
      <c r="K894" t="s">
        <v>748</v>
      </c>
      <c r="L894" t="s">
        <v>78</v>
      </c>
      <c r="M894" t="s">
        <v>78</v>
      </c>
      <c r="N894"/>
      <c r="O894"/>
      <c r="P894"/>
      <c r="Q894"/>
    </row>
    <row r="895" spans="1:17" s="59" customFormat="1" x14ac:dyDescent="0.25">
      <c r="A895" t="s">
        <v>165</v>
      </c>
      <c r="B895">
        <v>8.58</v>
      </c>
      <c r="C895">
        <v>7.5</v>
      </c>
      <c r="D895">
        <v>3.06</v>
      </c>
      <c r="F895">
        <v>44.35</v>
      </c>
      <c r="G895">
        <v>3200</v>
      </c>
      <c r="H895">
        <v>1</v>
      </c>
      <c r="I895">
        <v>18.5</v>
      </c>
      <c r="J895" t="s">
        <v>627</v>
      </c>
      <c r="K895" t="s">
        <v>748</v>
      </c>
      <c r="L895" t="s">
        <v>78</v>
      </c>
      <c r="M895" t="s">
        <v>78</v>
      </c>
      <c r="N895"/>
      <c r="O895"/>
      <c r="P895"/>
      <c r="Q895"/>
    </row>
    <row r="896" spans="1:17" s="59" customFormat="1" x14ac:dyDescent="0.25">
      <c r="A896" t="s">
        <v>166</v>
      </c>
      <c r="B896">
        <v>8.58</v>
      </c>
      <c r="C896">
        <v>7.5</v>
      </c>
      <c r="D896">
        <v>3.06</v>
      </c>
      <c r="F896">
        <v>44.35</v>
      </c>
      <c r="G896">
        <v>2900</v>
      </c>
      <c r="H896">
        <v>1</v>
      </c>
      <c r="I896">
        <v>19.05</v>
      </c>
      <c r="J896" t="s">
        <v>627</v>
      </c>
      <c r="K896" t="s">
        <v>748</v>
      </c>
      <c r="L896" t="s">
        <v>78</v>
      </c>
      <c r="M896" t="s">
        <v>78</v>
      </c>
      <c r="N896"/>
      <c r="O896"/>
      <c r="P896"/>
      <c r="Q896"/>
    </row>
    <row r="897" spans="1:17" s="59" customFormat="1" x14ac:dyDescent="0.25">
      <c r="A897" t="s">
        <v>574</v>
      </c>
      <c r="B897">
        <v>5.5</v>
      </c>
      <c r="C897">
        <v>5</v>
      </c>
      <c r="D897">
        <v>2.4</v>
      </c>
      <c r="F897">
        <v>19</v>
      </c>
      <c r="G897">
        <v>550</v>
      </c>
      <c r="H897">
        <v>1</v>
      </c>
      <c r="I897">
        <v>13.95</v>
      </c>
      <c r="J897" t="s">
        <v>626</v>
      </c>
      <c r="K897" t="s">
        <v>748</v>
      </c>
      <c r="L897" t="s">
        <v>78</v>
      </c>
      <c r="M897" t="s">
        <v>78</v>
      </c>
      <c r="N897"/>
      <c r="O897"/>
      <c r="P897"/>
      <c r="Q897"/>
    </row>
    <row r="898" spans="1:17" s="59" customFormat="1" x14ac:dyDescent="0.25">
      <c r="A898" t="s">
        <v>99</v>
      </c>
      <c r="B898">
        <v>6.2</v>
      </c>
      <c r="C898">
        <v>5.2</v>
      </c>
      <c r="D898">
        <v>2.48</v>
      </c>
      <c r="F898">
        <v>23</v>
      </c>
      <c r="G898">
        <v>1000</v>
      </c>
      <c r="H898">
        <v>1.02</v>
      </c>
      <c r="I898">
        <v>14.09</v>
      </c>
      <c r="J898" t="s">
        <v>626</v>
      </c>
      <c r="K898" t="s">
        <v>748</v>
      </c>
      <c r="L898" t="s">
        <v>78</v>
      </c>
      <c r="M898" t="s">
        <v>78</v>
      </c>
      <c r="N898"/>
      <c r="O898"/>
      <c r="P898"/>
      <c r="Q898"/>
    </row>
    <row r="899" spans="1:17" s="59" customFormat="1" x14ac:dyDescent="0.25">
      <c r="A899" t="s">
        <v>100</v>
      </c>
      <c r="B899">
        <v>6.98</v>
      </c>
      <c r="C899">
        <v>6</v>
      </c>
      <c r="D899">
        <v>2.48</v>
      </c>
      <c r="F899">
        <v>25</v>
      </c>
      <c r="G899">
        <v>1280</v>
      </c>
      <c r="H899">
        <v>1</v>
      </c>
      <c r="I899">
        <v>14.82</v>
      </c>
      <c r="J899" t="s">
        <v>626</v>
      </c>
      <c r="K899" t="s">
        <v>748</v>
      </c>
      <c r="L899">
        <v>0</v>
      </c>
      <c r="M899">
        <v>0</v>
      </c>
      <c r="N899"/>
      <c r="O899"/>
      <c r="P899"/>
      <c r="Q899"/>
    </row>
    <row r="900" spans="1:17" s="59" customFormat="1" x14ac:dyDescent="0.25">
      <c r="A900" t="s">
        <v>167</v>
      </c>
      <c r="B900">
        <v>8.58</v>
      </c>
      <c r="C900">
        <v>7.56</v>
      </c>
      <c r="D900">
        <v>3.1</v>
      </c>
      <c r="F900">
        <v>45</v>
      </c>
      <c r="G900">
        <v>3200</v>
      </c>
      <c r="H900">
        <v>1</v>
      </c>
      <c r="I900">
        <v>18.73</v>
      </c>
      <c r="J900" t="s">
        <v>627</v>
      </c>
      <c r="K900" t="s">
        <v>748</v>
      </c>
      <c r="L900" t="s">
        <v>78</v>
      </c>
      <c r="M900" t="s">
        <v>78</v>
      </c>
      <c r="N900"/>
      <c r="O900"/>
      <c r="P900"/>
      <c r="Q900"/>
    </row>
    <row r="901" spans="1:17" s="59" customFormat="1" x14ac:dyDescent="0.25">
      <c r="A901" t="s">
        <v>168</v>
      </c>
      <c r="B901">
        <v>8.58</v>
      </c>
      <c r="C901">
        <v>7.56</v>
      </c>
      <c r="D901">
        <v>3.1</v>
      </c>
      <c r="F901">
        <v>45</v>
      </c>
      <c r="G901">
        <v>2900</v>
      </c>
      <c r="H901">
        <v>1</v>
      </c>
      <c r="I901">
        <v>19.3</v>
      </c>
      <c r="J901" t="s">
        <v>627</v>
      </c>
      <c r="K901" t="s">
        <v>748</v>
      </c>
      <c r="L901">
        <v>0</v>
      </c>
      <c r="M901">
        <v>0</v>
      </c>
      <c r="N901"/>
      <c r="O901"/>
      <c r="P901"/>
      <c r="Q901"/>
    </row>
    <row r="902" spans="1:17" s="59" customFormat="1" x14ac:dyDescent="0.25">
      <c r="A902" t="s">
        <v>101</v>
      </c>
      <c r="B902">
        <v>7.99</v>
      </c>
      <c r="C902">
        <v>6.2</v>
      </c>
      <c r="D902">
        <v>2.98</v>
      </c>
      <c r="F902">
        <v>40</v>
      </c>
      <c r="G902">
        <v>2400</v>
      </c>
      <c r="H902">
        <v>1</v>
      </c>
      <c r="I902">
        <v>17.04</v>
      </c>
      <c r="J902" t="s">
        <v>626</v>
      </c>
      <c r="K902" t="s">
        <v>748</v>
      </c>
      <c r="L902" t="s">
        <v>78</v>
      </c>
      <c r="M902" t="s">
        <v>78</v>
      </c>
      <c r="N902"/>
      <c r="O902"/>
      <c r="P902"/>
      <c r="Q902"/>
    </row>
    <row r="903" spans="1:17" s="59" customFormat="1" x14ac:dyDescent="0.25">
      <c r="A903" t="s">
        <v>102</v>
      </c>
      <c r="B903">
        <v>9.0500000000000007</v>
      </c>
      <c r="C903">
        <v>7.5</v>
      </c>
      <c r="D903">
        <v>3.1</v>
      </c>
      <c r="F903">
        <v>47</v>
      </c>
      <c r="G903">
        <v>3500</v>
      </c>
      <c r="H903">
        <v>1</v>
      </c>
      <c r="I903">
        <v>18.87</v>
      </c>
      <c r="J903" t="s">
        <v>627</v>
      </c>
      <c r="K903" t="s">
        <v>748</v>
      </c>
      <c r="L903" t="s">
        <v>78</v>
      </c>
      <c r="M903" t="s">
        <v>78</v>
      </c>
      <c r="N903"/>
      <c r="O903"/>
      <c r="P903"/>
      <c r="Q903"/>
    </row>
    <row r="904" spans="1:17" s="59" customFormat="1" x14ac:dyDescent="0.25">
      <c r="A904" t="s">
        <v>575</v>
      </c>
      <c r="B904">
        <v>10.43</v>
      </c>
      <c r="C904">
        <v>0</v>
      </c>
      <c r="D904">
        <v>3.63</v>
      </c>
      <c r="F904">
        <v>96</v>
      </c>
      <c r="G904">
        <v>4550</v>
      </c>
      <c r="H904">
        <v>1.26</v>
      </c>
      <c r="I904">
        <v>41.66</v>
      </c>
      <c r="J904" t="s">
        <v>628</v>
      </c>
      <c r="K904" t="s">
        <v>748</v>
      </c>
      <c r="L904">
        <v>0</v>
      </c>
      <c r="M904">
        <v>0</v>
      </c>
      <c r="N904"/>
      <c r="O904"/>
      <c r="P904"/>
      <c r="Q904"/>
    </row>
    <row r="905" spans="1:17" s="59" customFormat="1" x14ac:dyDescent="0.25">
      <c r="A905" t="s">
        <v>103</v>
      </c>
      <c r="B905">
        <v>10.7</v>
      </c>
      <c r="C905">
        <v>9.1999999999999993</v>
      </c>
      <c r="D905">
        <v>3.47</v>
      </c>
      <c r="F905">
        <v>63</v>
      </c>
      <c r="G905">
        <v>5500</v>
      </c>
      <c r="H905">
        <v>1.02</v>
      </c>
      <c r="I905">
        <v>23.19</v>
      </c>
      <c r="J905" t="s">
        <v>623</v>
      </c>
      <c r="K905" t="s">
        <v>748</v>
      </c>
      <c r="L905" t="s">
        <v>78</v>
      </c>
      <c r="M905" t="s">
        <v>78</v>
      </c>
      <c r="N905"/>
      <c r="O905"/>
      <c r="P905"/>
      <c r="Q905"/>
    </row>
    <row r="906" spans="1:17" s="59" customFormat="1" x14ac:dyDescent="0.25">
      <c r="A906" t="s">
        <v>104</v>
      </c>
      <c r="B906">
        <v>6.78</v>
      </c>
      <c r="C906">
        <v>5.5</v>
      </c>
      <c r="D906">
        <v>2.2999999999999998</v>
      </c>
      <c r="F906">
        <v>26</v>
      </c>
      <c r="G906">
        <v>1400</v>
      </c>
      <c r="H906">
        <v>1</v>
      </c>
      <c r="I906">
        <v>13.86</v>
      </c>
      <c r="J906" t="s">
        <v>626</v>
      </c>
      <c r="K906" t="s">
        <v>748</v>
      </c>
      <c r="L906" t="s">
        <v>78</v>
      </c>
      <c r="M906" t="s">
        <v>78</v>
      </c>
      <c r="N906"/>
      <c r="O906"/>
      <c r="P906"/>
      <c r="Q906"/>
    </row>
    <row r="907" spans="1:17" s="59" customFormat="1" x14ac:dyDescent="0.25">
      <c r="A907" t="s">
        <v>105</v>
      </c>
      <c r="B907">
        <v>8.1999999999999993</v>
      </c>
      <c r="C907">
        <v>6.5</v>
      </c>
      <c r="D907">
        <v>2.7</v>
      </c>
      <c r="F907">
        <v>33</v>
      </c>
      <c r="G907">
        <v>2000</v>
      </c>
      <c r="H907">
        <v>1</v>
      </c>
      <c r="I907">
        <v>16.579999999999998</v>
      </c>
      <c r="J907" t="s">
        <v>626</v>
      </c>
      <c r="K907" t="s">
        <v>748</v>
      </c>
      <c r="L907" t="s">
        <v>78</v>
      </c>
      <c r="M907" t="s">
        <v>78</v>
      </c>
      <c r="N907"/>
      <c r="O907"/>
      <c r="P907"/>
      <c r="Q907"/>
    </row>
    <row r="908" spans="1:17" s="59" customFormat="1" x14ac:dyDescent="0.25">
      <c r="A908" t="s">
        <v>106</v>
      </c>
      <c r="B908">
        <v>10.24</v>
      </c>
      <c r="C908">
        <v>8</v>
      </c>
      <c r="D908">
        <v>3.12</v>
      </c>
      <c r="F908">
        <v>53</v>
      </c>
      <c r="G908">
        <v>4600</v>
      </c>
      <c r="H908">
        <v>1</v>
      </c>
      <c r="I908">
        <v>19.98</v>
      </c>
      <c r="J908" t="s">
        <v>627</v>
      </c>
      <c r="K908" t="s">
        <v>748</v>
      </c>
      <c r="L908" t="s">
        <v>78</v>
      </c>
      <c r="M908" t="s">
        <v>78</v>
      </c>
      <c r="N908"/>
      <c r="O908"/>
      <c r="P908"/>
      <c r="Q908"/>
    </row>
    <row r="909" spans="1:17" s="59" customFormat="1" x14ac:dyDescent="0.25">
      <c r="A909" t="s">
        <v>107</v>
      </c>
      <c r="B909">
        <v>11.5</v>
      </c>
      <c r="C909">
        <v>10</v>
      </c>
      <c r="D909">
        <v>4.03</v>
      </c>
      <c r="F909">
        <v>85</v>
      </c>
      <c r="G909">
        <v>7000</v>
      </c>
      <c r="H909">
        <v>1.05</v>
      </c>
      <c r="I909">
        <v>27.76</v>
      </c>
      <c r="J909" t="s">
        <v>624</v>
      </c>
      <c r="K909" t="s">
        <v>748</v>
      </c>
      <c r="L909" t="s">
        <v>78</v>
      </c>
      <c r="M909" t="s">
        <v>78</v>
      </c>
      <c r="N909"/>
      <c r="O909"/>
      <c r="P909"/>
      <c r="Q909"/>
    </row>
    <row r="910" spans="1:17" s="59" customFormat="1" x14ac:dyDescent="0.25">
      <c r="A910" t="s">
        <v>108</v>
      </c>
      <c r="B910">
        <v>11.02</v>
      </c>
      <c r="C910">
        <v>8.18</v>
      </c>
      <c r="D910">
        <v>3.02</v>
      </c>
      <c r="F910">
        <v>54</v>
      </c>
      <c r="G910">
        <v>4600</v>
      </c>
      <c r="H910">
        <v>1</v>
      </c>
      <c r="I910">
        <v>21.1</v>
      </c>
      <c r="J910" t="s">
        <v>627</v>
      </c>
      <c r="K910" t="s">
        <v>748</v>
      </c>
      <c r="L910" t="s">
        <v>78</v>
      </c>
      <c r="M910" t="s">
        <v>78</v>
      </c>
      <c r="N910"/>
      <c r="O910"/>
      <c r="P910"/>
      <c r="Q910"/>
    </row>
    <row r="911" spans="1:17" s="59" customFormat="1" x14ac:dyDescent="0.25">
      <c r="A911" t="s">
        <v>725</v>
      </c>
      <c r="B911">
        <v>12.19</v>
      </c>
      <c r="C911">
        <v>12</v>
      </c>
      <c r="D911">
        <v>4.4960000000000004</v>
      </c>
      <c r="F911">
        <v>115</v>
      </c>
      <c r="G911">
        <v>4500</v>
      </c>
      <c r="H911">
        <v>1.18</v>
      </c>
      <c r="I911">
        <v>47.3</v>
      </c>
      <c r="J911" t="s">
        <v>628</v>
      </c>
      <c r="K911" t="s">
        <v>748</v>
      </c>
      <c r="L911" t="s">
        <v>78</v>
      </c>
      <c r="M911" t="s">
        <v>78</v>
      </c>
      <c r="N911"/>
      <c r="O911"/>
      <c r="P911"/>
      <c r="Q911"/>
    </row>
    <row r="912" spans="1:17" s="59" customFormat="1" x14ac:dyDescent="0.25">
      <c r="A912" t="s">
        <v>576</v>
      </c>
      <c r="B912">
        <v>5.6</v>
      </c>
      <c r="C912">
        <v>5</v>
      </c>
      <c r="D912">
        <v>2</v>
      </c>
      <c r="F912">
        <v>16</v>
      </c>
      <c r="G912">
        <v>750</v>
      </c>
      <c r="H912">
        <v>1</v>
      </c>
      <c r="I912">
        <v>11.44</v>
      </c>
      <c r="J912" t="s">
        <v>626</v>
      </c>
      <c r="K912" t="s">
        <v>748</v>
      </c>
      <c r="L912" t="s">
        <v>78</v>
      </c>
      <c r="M912" t="s">
        <v>78</v>
      </c>
      <c r="N912"/>
      <c r="O912"/>
      <c r="P912"/>
      <c r="Q912"/>
    </row>
    <row r="913" spans="1:17" s="59" customFormat="1" x14ac:dyDescent="0.25">
      <c r="A913" t="s">
        <v>109</v>
      </c>
      <c r="B913">
        <v>9</v>
      </c>
      <c r="C913">
        <v>8.1</v>
      </c>
      <c r="D913">
        <v>3</v>
      </c>
      <c r="F913">
        <v>46</v>
      </c>
      <c r="G913">
        <v>3500</v>
      </c>
      <c r="H913">
        <v>1.05</v>
      </c>
      <c r="I913">
        <v>20.45</v>
      </c>
      <c r="J913" t="s">
        <v>627</v>
      </c>
      <c r="K913" t="s">
        <v>748</v>
      </c>
      <c r="L913" t="s">
        <v>78</v>
      </c>
      <c r="M913" t="s">
        <v>78</v>
      </c>
      <c r="N913"/>
      <c r="O913"/>
      <c r="P913"/>
      <c r="Q913"/>
    </row>
    <row r="914" spans="1:17" s="59" customFormat="1" x14ac:dyDescent="0.25">
      <c r="A914" t="s">
        <v>110</v>
      </c>
      <c r="B914">
        <v>9.9700000000000006</v>
      </c>
      <c r="C914">
        <v>7.9</v>
      </c>
      <c r="D914">
        <v>3.05</v>
      </c>
      <c r="F914">
        <v>57</v>
      </c>
      <c r="G914">
        <v>6500</v>
      </c>
      <c r="H914">
        <v>1</v>
      </c>
      <c r="I914">
        <v>18.28</v>
      </c>
      <c r="J914" t="s">
        <v>627</v>
      </c>
      <c r="K914" t="s">
        <v>748</v>
      </c>
      <c r="L914">
        <v>0</v>
      </c>
      <c r="M914">
        <v>0</v>
      </c>
      <c r="N914"/>
      <c r="O914"/>
      <c r="P914"/>
      <c r="Q914"/>
    </row>
    <row r="915" spans="1:17" s="59" customFormat="1" x14ac:dyDescent="0.25">
      <c r="A915" t="s">
        <v>111</v>
      </c>
      <c r="B915">
        <v>10.92</v>
      </c>
      <c r="C915">
        <v>9.2799999999999994</v>
      </c>
      <c r="D915">
        <v>3.87</v>
      </c>
      <c r="F915">
        <v>74</v>
      </c>
      <c r="G915">
        <v>8895</v>
      </c>
      <c r="H915">
        <v>1</v>
      </c>
      <c r="I915">
        <v>21.51</v>
      </c>
      <c r="J915" t="s">
        <v>627</v>
      </c>
      <c r="K915" t="s">
        <v>748</v>
      </c>
      <c r="L915" t="s">
        <v>78</v>
      </c>
      <c r="M915" t="s">
        <v>78</v>
      </c>
      <c r="N915"/>
      <c r="O915"/>
      <c r="P915"/>
      <c r="Q915"/>
    </row>
    <row r="916" spans="1:17" s="59" customFormat="1" x14ac:dyDescent="0.25">
      <c r="A916" t="s">
        <v>1670</v>
      </c>
      <c r="B916">
        <v>9.26</v>
      </c>
      <c r="C916">
        <v>7.4</v>
      </c>
      <c r="D916">
        <v>2.87</v>
      </c>
      <c r="F916">
        <v>53</v>
      </c>
      <c r="G916">
        <v>3484</v>
      </c>
      <c r="H916">
        <v>1</v>
      </c>
      <c r="I916">
        <v>20.04</v>
      </c>
      <c r="J916" t="s">
        <v>627</v>
      </c>
      <c r="K916" t="s">
        <v>748</v>
      </c>
      <c r="L916" t="s">
        <v>78</v>
      </c>
      <c r="M916" t="s">
        <v>78</v>
      </c>
      <c r="N916"/>
      <c r="O916"/>
      <c r="P916"/>
      <c r="Q916"/>
    </row>
    <row r="917" spans="1:17" s="59" customFormat="1" x14ac:dyDescent="0.25">
      <c r="A917" t="s">
        <v>506</v>
      </c>
      <c r="B917">
        <v>20.100000000000001</v>
      </c>
      <c r="C917">
        <v>15.5</v>
      </c>
      <c r="D917">
        <v>5.22</v>
      </c>
      <c r="F917">
        <v>221</v>
      </c>
      <c r="G917">
        <v>36000</v>
      </c>
      <c r="H917">
        <v>1.02</v>
      </c>
      <c r="I917">
        <v>41.24</v>
      </c>
      <c r="J917" t="s">
        <v>628</v>
      </c>
      <c r="K917" t="s">
        <v>748</v>
      </c>
      <c r="L917" t="s">
        <v>78</v>
      </c>
      <c r="M917" t="s">
        <v>78</v>
      </c>
      <c r="N917"/>
      <c r="O917"/>
      <c r="P917"/>
      <c r="Q917"/>
    </row>
    <row r="918" spans="1:17" s="59" customFormat="1" x14ac:dyDescent="0.25">
      <c r="A918" t="s">
        <v>112</v>
      </c>
      <c r="B918">
        <v>13.4</v>
      </c>
      <c r="C918">
        <v>10.8</v>
      </c>
      <c r="D918">
        <v>4.2</v>
      </c>
      <c r="F918">
        <v>108</v>
      </c>
      <c r="G918">
        <v>13500</v>
      </c>
      <c r="H918">
        <v>1</v>
      </c>
      <c r="I918">
        <v>26.71</v>
      </c>
      <c r="J918" t="s">
        <v>625</v>
      </c>
      <c r="K918" t="s">
        <v>748</v>
      </c>
      <c r="L918">
        <v>0</v>
      </c>
      <c r="M918">
        <v>0</v>
      </c>
      <c r="N918"/>
      <c r="O918"/>
      <c r="P918"/>
      <c r="Q918"/>
    </row>
    <row r="919" spans="1:17" s="59" customFormat="1" x14ac:dyDescent="0.25">
      <c r="A919" t="s">
        <v>409</v>
      </c>
      <c r="B919">
        <v>8.15</v>
      </c>
      <c r="C919">
        <v>6.2</v>
      </c>
      <c r="D919">
        <v>2.8</v>
      </c>
      <c r="F919">
        <v>32</v>
      </c>
      <c r="G919">
        <v>2500</v>
      </c>
      <c r="H919">
        <v>1</v>
      </c>
      <c r="I919">
        <v>14.95</v>
      </c>
      <c r="J919" t="s">
        <v>626</v>
      </c>
      <c r="K919" t="s">
        <v>748</v>
      </c>
      <c r="L919" t="s">
        <v>78</v>
      </c>
      <c r="M919" t="s">
        <v>78</v>
      </c>
      <c r="N919"/>
      <c r="O919"/>
      <c r="P919"/>
      <c r="Q919"/>
    </row>
    <row r="920" spans="1:17" s="59" customFormat="1" x14ac:dyDescent="0.25">
      <c r="A920" t="s">
        <v>113</v>
      </c>
      <c r="B920">
        <v>8.1999999999999993</v>
      </c>
      <c r="C920">
        <v>7.25</v>
      </c>
      <c r="D920">
        <v>2.96</v>
      </c>
      <c r="F920">
        <v>41</v>
      </c>
      <c r="G920">
        <v>3200</v>
      </c>
      <c r="H920">
        <v>1</v>
      </c>
      <c r="I920">
        <v>17.16</v>
      </c>
      <c r="J920" t="s">
        <v>626</v>
      </c>
      <c r="K920" t="s">
        <v>748</v>
      </c>
      <c r="L920" t="s">
        <v>78</v>
      </c>
      <c r="M920" t="s">
        <v>78</v>
      </c>
      <c r="N920"/>
      <c r="O920"/>
      <c r="P920"/>
      <c r="Q920"/>
    </row>
    <row r="921" spans="1:17" s="59" customFormat="1" x14ac:dyDescent="0.25">
      <c r="A921" t="s">
        <v>114</v>
      </c>
      <c r="B921">
        <v>9.1</v>
      </c>
      <c r="C921">
        <v>7.8</v>
      </c>
      <c r="D921">
        <v>3.1</v>
      </c>
      <c r="F921">
        <v>50</v>
      </c>
      <c r="G921">
        <v>5500</v>
      </c>
      <c r="H921">
        <v>1</v>
      </c>
      <c r="I921">
        <v>17.329999999999998</v>
      </c>
      <c r="J921" t="s">
        <v>626</v>
      </c>
      <c r="K921" t="s">
        <v>748</v>
      </c>
      <c r="L921" t="s">
        <v>78</v>
      </c>
      <c r="M921" t="s">
        <v>78</v>
      </c>
      <c r="N921"/>
      <c r="O921"/>
      <c r="P921"/>
      <c r="Q921"/>
    </row>
    <row r="922" spans="1:17" s="59" customFormat="1" x14ac:dyDescent="0.25">
      <c r="A922" t="s">
        <v>115</v>
      </c>
      <c r="B922">
        <v>8.66</v>
      </c>
      <c r="C922">
        <v>7.33</v>
      </c>
      <c r="D922">
        <v>2.87</v>
      </c>
      <c r="F922">
        <v>43</v>
      </c>
      <c r="G922">
        <v>2150</v>
      </c>
      <c r="H922">
        <v>1.07</v>
      </c>
      <c r="I922">
        <v>21.65</v>
      </c>
      <c r="J922" t="s">
        <v>627</v>
      </c>
      <c r="K922" t="s">
        <v>748</v>
      </c>
      <c r="L922">
        <v>0</v>
      </c>
      <c r="M922">
        <v>0</v>
      </c>
      <c r="N922"/>
      <c r="O922"/>
      <c r="P922"/>
      <c r="Q922"/>
    </row>
    <row r="923" spans="1:17" s="59" customFormat="1" x14ac:dyDescent="0.25">
      <c r="A923" t="s">
        <v>482</v>
      </c>
      <c r="B923">
        <v>6.15</v>
      </c>
      <c r="C923">
        <v>5.5</v>
      </c>
      <c r="D923">
        <v>2.15</v>
      </c>
      <c r="F923">
        <v>28</v>
      </c>
      <c r="G923">
        <v>625</v>
      </c>
      <c r="H923">
        <v>1.42</v>
      </c>
      <c r="I923">
        <v>24.46</v>
      </c>
      <c r="J923" t="s">
        <v>623</v>
      </c>
      <c r="K923" t="s">
        <v>748</v>
      </c>
      <c r="L923" t="s">
        <v>78</v>
      </c>
      <c r="M923" t="s">
        <v>78</v>
      </c>
      <c r="N923"/>
      <c r="O923"/>
      <c r="P923"/>
      <c r="Q923"/>
    </row>
    <row r="924" spans="1:17" s="59" customFormat="1" x14ac:dyDescent="0.25">
      <c r="A924" t="s">
        <v>116</v>
      </c>
      <c r="B924">
        <v>10.36</v>
      </c>
      <c r="C924">
        <v>7.77</v>
      </c>
      <c r="D924">
        <v>3.05</v>
      </c>
      <c r="F924">
        <v>55</v>
      </c>
      <c r="G924">
        <v>4200</v>
      </c>
      <c r="H924">
        <v>1</v>
      </c>
      <c r="I924">
        <v>20.68</v>
      </c>
      <c r="J924" t="s">
        <v>627</v>
      </c>
      <c r="K924" t="s">
        <v>748</v>
      </c>
      <c r="L924" t="s">
        <v>78</v>
      </c>
      <c r="M924" t="s">
        <v>78</v>
      </c>
      <c r="N924"/>
      <c r="O924"/>
      <c r="P924"/>
      <c r="Q924"/>
    </row>
    <row r="925" spans="1:17" s="59" customFormat="1" x14ac:dyDescent="0.25">
      <c r="A925" t="s">
        <v>117</v>
      </c>
      <c r="B925">
        <v>9.8000000000000007</v>
      </c>
      <c r="C925">
        <v>8.67</v>
      </c>
      <c r="D925">
        <v>3.5</v>
      </c>
      <c r="F925">
        <v>60</v>
      </c>
      <c r="G925">
        <v>4300</v>
      </c>
      <c r="H925">
        <v>1</v>
      </c>
      <c r="I925">
        <v>22.45</v>
      </c>
      <c r="J925" t="s">
        <v>623</v>
      </c>
      <c r="K925" t="s">
        <v>748</v>
      </c>
      <c r="L925">
        <v>0</v>
      </c>
      <c r="M925">
        <v>0</v>
      </c>
      <c r="N925"/>
      <c r="O925"/>
      <c r="P925"/>
      <c r="Q925"/>
    </row>
    <row r="926" spans="1:17" s="59" customFormat="1" x14ac:dyDescent="0.25">
      <c r="A926" t="s">
        <v>577</v>
      </c>
      <c r="B926">
        <v>5.18</v>
      </c>
      <c r="C926">
        <v>4.2699999999999996</v>
      </c>
      <c r="D926">
        <v>2.13</v>
      </c>
      <c r="F926">
        <v>17</v>
      </c>
      <c r="G926">
        <v>695</v>
      </c>
      <c r="H926">
        <v>1</v>
      </c>
      <c r="I926">
        <v>11.16</v>
      </c>
      <c r="J926" t="s">
        <v>626</v>
      </c>
      <c r="K926" t="s">
        <v>748</v>
      </c>
      <c r="L926">
        <v>0</v>
      </c>
      <c r="M926">
        <v>0</v>
      </c>
      <c r="N926"/>
      <c r="O926"/>
      <c r="P926"/>
      <c r="Q926"/>
    </row>
    <row r="927" spans="1:17" s="59" customFormat="1" x14ac:dyDescent="0.25">
      <c r="A927" t="s">
        <v>8</v>
      </c>
      <c r="B927">
        <v>6.74</v>
      </c>
      <c r="C927">
        <v>6.07</v>
      </c>
      <c r="D927">
        <v>2.39</v>
      </c>
      <c r="F927">
        <v>20</v>
      </c>
      <c r="G927">
        <v>1495</v>
      </c>
      <c r="H927">
        <v>1</v>
      </c>
      <c r="I927">
        <v>12.6</v>
      </c>
      <c r="J927" t="s">
        <v>626</v>
      </c>
      <c r="K927" t="s">
        <v>748</v>
      </c>
      <c r="L927">
        <v>0</v>
      </c>
      <c r="M927">
        <v>0</v>
      </c>
      <c r="N927"/>
      <c r="O927"/>
      <c r="P927"/>
      <c r="Q927"/>
    </row>
    <row r="928" spans="1:17" s="59" customFormat="1" x14ac:dyDescent="0.25">
      <c r="A928" t="s">
        <v>9</v>
      </c>
      <c r="B928">
        <v>6.9</v>
      </c>
      <c r="C928">
        <v>6.09</v>
      </c>
      <c r="D928">
        <v>2.39</v>
      </c>
      <c r="F928">
        <v>23</v>
      </c>
      <c r="G928">
        <v>1841</v>
      </c>
      <c r="H928">
        <v>1</v>
      </c>
      <c r="I928">
        <v>12.84</v>
      </c>
      <c r="J928" t="s">
        <v>626</v>
      </c>
      <c r="K928" t="s">
        <v>748</v>
      </c>
      <c r="L928">
        <v>0</v>
      </c>
      <c r="M928">
        <v>0</v>
      </c>
      <c r="N928"/>
      <c r="O928"/>
      <c r="P928"/>
      <c r="Q928"/>
    </row>
    <row r="929" spans="1:17" s="59" customFormat="1" x14ac:dyDescent="0.25">
      <c r="A929" t="s">
        <v>10</v>
      </c>
      <c r="B929">
        <v>8.23</v>
      </c>
      <c r="C929">
        <v>6.7</v>
      </c>
      <c r="D929">
        <v>2.81</v>
      </c>
      <c r="F929">
        <v>37</v>
      </c>
      <c r="G929">
        <v>3068</v>
      </c>
      <c r="H929">
        <v>1</v>
      </c>
      <c r="I929">
        <v>15.77</v>
      </c>
      <c r="J929" t="s">
        <v>626</v>
      </c>
      <c r="K929" t="s">
        <v>748</v>
      </c>
      <c r="L929" t="s">
        <v>78</v>
      </c>
      <c r="M929" t="s">
        <v>78</v>
      </c>
      <c r="N929"/>
      <c r="O929"/>
      <c r="P929"/>
      <c r="Q929"/>
    </row>
    <row r="930" spans="1:17" s="59" customFormat="1" x14ac:dyDescent="0.25">
      <c r="A930" t="s">
        <v>11</v>
      </c>
      <c r="B930">
        <v>10</v>
      </c>
      <c r="C930">
        <v>8.3000000000000007</v>
      </c>
      <c r="D930">
        <v>3.1</v>
      </c>
      <c r="F930">
        <v>70</v>
      </c>
      <c r="G930">
        <v>8500</v>
      </c>
      <c r="H930">
        <v>1</v>
      </c>
      <c r="I930">
        <v>19.190000000000001</v>
      </c>
      <c r="J930" t="s">
        <v>627</v>
      </c>
      <c r="K930" t="s">
        <v>748</v>
      </c>
      <c r="L930" t="s">
        <v>78</v>
      </c>
      <c r="M930" t="s">
        <v>78</v>
      </c>
      <c r="N930"/>
      <c r="O930"/>
      <c r="P930"/>
      <c r="Q930"/>
    </row>
    <row r="931" spans="1:17" s="59" customFormat="1" x14ac:dyDescent="0.25">
      <c r="A931" t="s">
        <v>410</v>
      </c>
      <c r="B931">
        <v>7.52</v>
      </c>
      <c r="C931">
        <v>5.81</v>
      </c>
      <c r="D931">
        <v>2.4900000000000002</v>
      </c>
      <c r="F931">
        <v>28</v>
      </c>
      <c r="G931">
        <v>1375</v>
      </c>
      <c r="H931">
        <v>1</v>
      </c>
      <c r="I931">
        <v>15.49</v>
      </c>
      <c r="J931" t="s">
        <v>626</v>
      </c>
      <c r="K931" t="s">
        <v>748</v>
      </c>
      <c r="L931" t="s">
        <v>78</v>
      </c>
      <c r="M931" t="s">
        <v>78</v>
      </c>
      <c r="N931"/>
      <c r="O931"/>
      <c r="P931"/>
      <c r="Q931"/>
    </row>
    <row r="932" spans="1:17" s="59" customFormat="1" x14ac:dyDescent="0.25">
      <c r="A932" t="s">
        <v>12</v>
      </c>
      <c r="B932">
        <v>7.3</v>
      </c>
      <c r="C932">
        <v>6.6</v>
      </c>
      <c r="D932">
        <v>2.5</v>
      </c>
      <c r="F932">
        <v>29</v>
      </c>
      <c r="G932">
        <v>1700</v>
      </c>
      <c r="H932">
        <v>1</v>
      </c>
      <c r="I932">
        <v>15.77</v>
      </c>
      <c r="J932" t="s">
        <v>626</v>
      </c>
      <c r="K932" t="s">
        <v>748</v>
      </c>
      <c r="L932" t="s">
        <v>78</v>
      </c>
      <c r="M932" t="s">
        <v>78</v>
      </c>
      <c r="N932"/>
      <c r="O932"/>
      <c r="P932"/>
      <c r="Q932"/>
    </row>
    <row r="933" spans="1:17" s="59" customFormat="1" x14ac:dyDescent="0.25">
      <c r="A933" t="s">
        <v>13</v>
      </c>
      <c r="B933">
        <v>8.1300000000000008</v>
      </c>
      <c r="C933">
        <v>6.71</v>
      </c>
      <c r="D933">
        <v>2.71</v>
      </c>
      <c r="F933">
        <v>34</v>
      </c>
      <c r="G933">
        <v>2300</v>
      </c>
      <c r="H933">
        <v>1.02</v>
      </c>
      <c r="I933">
        <v>16.72</v>
      </c>
      <c r="J933" t="s">
        <v>626</v>
      </c>
      <c r="K933" t="s">
        <v>748</v>
      </c>
      <c r="L933" t="s">
        <v>78</v>
      </c>
      <c r="M933" t="s">
        <v>78</v>
      </c>
      <c r="N933"/>
      <c r="O933"/>
      <c r="P933"/>
      <c r="Q933"/>
    </row>
    <row r="934" spans="1:17" s="59" customFormat="1" x14ac:dyDescent="0.25">
      <c r="A934" t="s">
        <v>14</v>
      </c>
      <c r="B934">
        <v>8.1300000000000008</v>
      </c>
      <c r="C934">
        <v>6.71</v>
      </c>
      <c r="D934">
        <v>2.71</v>
      </c>
      <c r="F934">
        <v>36</v>
      </c>
      <c r="G934">
        <v>2300</v>
      </c>
      <c r="H934">
        <v>1.02</v>
      </c>
      <c r="I934">
        <v>17.21</v>
      </c>
      <c r="J934" t="s">
        <v>626</v>
      </c>
      <c r="K934" t="s">
        <v>748</v>
      </c>
      <c r="L934" t="s">
        <v>78</v>
      </c>
      <c r="M934" t="s">
        <v>78</v>
      </c>
      <c r="N934"/>
      <c r="O934"/>
      <c r="P934"/>
      <c r="Q934"/>
    </row>
    <row r="935" spans="1:17" s="59" customFormat="1" x14ac:dyDescent="0.25">
      <c r="A935" t="s">
        <v>15</v>
      </c>
      <c r="B935">
        <v>6.6</v>
      </c>
      <c r="C935">
        <v>5.65</v>
      </c>
      <c r="D935">
        <v>2.4500000000000002</v>
      </c>
      <c r="F935">
        <v>23</v>
      </c>
      <c r="G935">
        <v>1100</v>
      </c>
      <c r="H935">
        <v>1</v>
      </c>
      <c r="I935">
        <v>14.13</v>
      </c>
      <c r="J935" t="s">
        <v>626</v>
      </c>
      <c r="K935" t="s">
        <v>748</v>
      </c>
      <c r="L935" t="s">
        <v>78</v>
      </c>
      <c r="M935" t="s">
        <v>78</v>
      </c>
      <c r="N935"/>
      <c r="O935"/>
      <c r="P935"/>
      <c r="Q935"/>
    </row>
    <row r="936" spans="1:17" s="59" customFormat="1" x14ac:dyDescent="0.25">
      <c r="A936" t="s">
        <v>16</v>
      </c>
      <c r="B936">
        <v>12.2</v>
      </c>
      <c r="C936">
        <v>10.3</v>
      </c>
      <c r="D936">
        <v>3.34</v>
      </c>
      <c r="F936">
        <v>85</v>
      </c>
      <c r="G936">
        <v>5200</v>
      </c>
      <c r="H936">
        <v>1</v>
      </c>
      <c r="I936">
        <v>30.54</v>
      </c>
      <c r="J936" t="s">
        <v>624</v>
      </c>
      <c r="K936" t="s">
        <v>748</v>
      </c>
      <c r="L936" t="s">
        <v>78</v>
      </c>
      <c r="M936" t="s">
        <v>78</v>
      </c>
      <c r="N936"/>
      <c r="O936"/>
      <c r="P936"/>
      <c r="Q936"/>
    </row>
    <row r="937" spans="1:17" s="59" customFormat="1" x14ac:dyDescent="0.25">
      <c r="A937" t="s">
        <v>696</v>
      </c>
      <c r="B937">
        <v>13</v>
      </c>
      <c r="C937">
        <v>11</v>
      </c>
      <c r="D937">
        <v>3.7</v>
      </c>
      <c r="F937">
        <v>105</v>
      </c>
      <c r="G937">
        <v>7200</v>
      </c>
      <c r="H937">
        <v>1.02</v>
      </c>
      <c r="I937">
        <v>33.11</v>
      </c>
      <c r="J937" t="s">
        <v>628</v>
      </c>
      <c r="K937" t="s">
        <v>748</v>
      </c>
      <c r="L937" t="s">
        <v>78</v>
      </c>
      <c r="M937" t="s">
        <v>78</v>
      </c>
      <c r="N937"/>
      <c r="O937"/>
      <c r="P937"/>
      <c r="Q937"/>
    </row>
    <row r="938" spans="1:17" s="59" customFormat="1" x14ac:dyDescent="0.25">
      <c r="A938" t="s">
        <v>1671</v>
      </c>
      <c r="B938">
        <v>7.57</v>
      </c>
      <c r="C938">
        <v>7.44</v>
      </c>
      <c r="D938">
        <v>2.77</v>
      </c>
      <c r="F938">
        <v>35.47</v>
      </c>
      <c r="G938">
        <v>1060</v>
      </c>
      <c r="H938">
        <v>1.08</v>
      </c>
      <c r="I938">
        <v>23.29</v>
      </c>
      <c r="J938" t="s">
        <v>623</v>
      </c>
      <c r="K938" t="s">
        <v>748</v>
      </c>
      <c r="L938" t="s">
        <v>78</v>
      </c>
      <c r="M938" t="s">
        <v>78</v>
      </c>
      <c r="N938"/>
      <c r="O938"/>
      <c r="P938"/>
      <c r="Q938"/>
    </row>
    <row r="939" spans="1:17" s="59" customFormat="1" x14ac:dyDescent="0.25">
      <c r="A939" t="s">
        <v>17</v>
      </c>
      <c r="B939">
        <v>7.87</v>
      </c>
      <c r="C939">
        <v>7.16</v>
      </c>
      <c r="D939">
        <v>2.41</v>
      </c>
      <c r="F939">
        <v>37</v>
      </c>
      <c r="G939">
        <v>1293</v>
      </c>
      <c r="H939">
        <v>1</v>
      </c>
      <c r="I939">
        <v>20.81</v>
      </c>
      <c r="J939" t="s">
        <v>627</v>
      </c>
      <c r="K939" t="s">
        <v>748</v>
      </c>
      <c r="L939" t="s">
        <v>78</v>
      </c>
      <c r="M939" t="s">
        <v>78</v>
      </c>
      <c r="N939"/>
      <c r="O939"/>
      <c r="P939"/>
      <c r="Q939"/>
    </row>
    <row r="940" spans="1:17" s="59" customFormat="1" x14ac:dyDescent="0.25">
      <c r="A940" t="s">
        <v>18</v>
      </c>
      <c r="B940">
        <v>10.75</v>
      </c>
      <c r="C940">
        <v>8.4</v>
      </c>
      <c r="D940">
        <v>3.5</v>
      </c>
      <c r="F940">
        <v>69</v>
      </c>
      <c r="G940">
        <v>5200</v>
      </c>
      <c r="H940">
        <v>1</v>
      </c>
      <c r="I940">
        <v>23</v>
      </c>
      <c r="J940" t="s">
        <v>623</v>
      </c>
      <c r="K940" t="s">
        <v>748</v>
      </c>
      <c r="L940" t="s">
        <v>78</v>
      </c>
      <c r="M940" t="s">
        <v>78</v>
      </c>
      <c r="N940"/>
      <c r="O940"/>
      <c r="P940"/>
      <c r="Q940"/>
    </row>
    <row r="941" spans="1:17" s="59" customFormat="1" x14ac:dyDescent="0.25">
      <c r="A941" t="s">
        <v>1672</v>
      </c>
      <c r="B941">
        <v>11.6</v>
      </c>
      <c r="C941">
        <v>9.5</v>
      </c>
      <c r="D941">
        <v>3.8</v>
      </c>
      <c r="F941">
        <v>85</v>
      </c>
      <c r="G941">
        <v>6700</v>
      </c>
      <c r="H941">
        <v>1.04</v>
      </c>
      <c r="I941">
        <v>27.09</v>
      </c>
      <c r="J941" t="s">
        <v>625</v>
      </c>
      <c r="K941" t="s">
        <v>748</v>
      </c>
      <c r="L941" t="s">
        <v>78</v>
      </c>
      <c r="M941" t="s">
        <v>78</v>
      </c>
      <c r="N941"/>
      <c r="O941"/>
      <c r="P941"/>
      <c r="Q941"/>
    </row>
    <row r="942" spans="1:17" s="59" customFormat="1" x14ac:dyDescent="0.25">
      <c r="A942" t="s">
        <v>1673</v>
      </c>
      <c r="B942">
        <v>11.6</v>
      </c>
      <c r="C942">
        <v>9.5</v>
      </c>
      <c r="D942">
        <v>3.8</v>
      </c>
      <c r="F942">
        <v>85</v>
      </c>
      <c r="G942">
        <v>6700</v>
      </c>
      <c r="H942">
        <v>1.03</v>
      </c>
      <c r="I942">
        <v>26.83</v>
      </c>
      <c r="J942" t="s">
        <v>625</v>
      </c>
      <c r="K942" t="s">
        <v>748</v>
      </c>
      <c r="L942" t="s">
        <v>78</v>
      </c>
      <c r="M942" t="s">
        <v>78</v>
      </c>
      <c r="N942"/>
      <c r="O942"/>
      <c r="P942"/>
      <c r="Q942"/>
    </row>
    <row r="943" spans="1:17" s="59" customFormat="1" x14ac:dyDescent="0.25">
      <c r="A943" t="s">
        <v>513</v>
      </c>
      <c r="B943">
        <v>6.5</v>
      </c>
      <c r="C943">
        <v>6.5</v>
      </c>
      <c r="D943">
        <v>2.7</v>
      </c>
      <c r="F943">
        <v>35.4</v>
      </c>
      <c r="G943">
        <v>880</v>
      </c>
      <c r="H943">
        <v>1.1100000000000001</v>
      </c>
      <c r="I943">
        <v>22.35</v>
      </c>
      <c r="J943" t="s">
        <v>623</v>
      </c>
      <c r="K943" t="s">
        <v>748</v>
      </c>
      <c r="L943" t="s">
        <v>78</v>
      </c>
      <c r="M943" t="s">
        <v>78</v>
      </c>
      <c r="N943"/>
      <c r="O943"/>
      <c r="P943"/>
      <c r="Q943"/>
    </row>
    <row r="944" spans="1:17" s="59" customFormat="1" x14ac:dyDescent="0.25">
      <c r="A944" t="s">
        <v>726</v>
      </c>
      <c r="B944">
        <v>9.5</v>
      </c>
      <c r="C944">
        <v>8.1999999999999993</v>
      </c>
      <c r="D944">
        <v>3.05</v>
      </c>
      <c r="F944">
        <v>65</v>
      </c>
      <c r="G944">
        <v>4200</v>
      </c>
      <c r="H944">
        <v>1.02</v>
      </c>
      <c r="I944">
        <v>22.93</v>
      </c>
      <c r="J944" t="s">
        <v>623</v>
      </c>
      <c r="K944" t="s">
        <v>748</v>
      </c>
      <c r="L944" t="s">
        <v>78</v>
      </c>
      <c r="M944" t="s">
        <v>78</v>
      </c>
      <c r="N944"/>
      <c r="O944"/>
      <c r="P944"/>
      <c r="Q944"/>
    </row>
    <row r="945" spans="1:17" s="59" customFormat="1" x14ac:dyDescent="0.25">
      <c r="A945" t="s">
        <v>536</v>
      </c>
      <c r="B945">
        <v>10.98</v>
      </c>
      <c r="C945">
        <v>9.77</v>
      </c>
      <c r="D945">
        <v>3.36</v>
      </c>
      <c r="F945">
        <v>85</v>
      </c>
      <c r="G945">
        <v>5600</v>
      </c>
      <c r="H945">
        <v>1.04</v>
      </c>
      <c r="I945">
        <v>28.71</v>
      </c>
      <c r="J945" t="s">
        <v>624</v>
      </c>
      <c r="K945" t="s">
        <v>748</v>
      </c>
      <c r="L945" t="s">
        <v>78</v>
      </c>
      <c r="M945" t="s">
        <v>78</v>
      </c>
      <c r="N945"/>
      <c r="O945"/>
      <c r="P945"/>
      <c r="Q945"/>
    </row>
    <row r="946" spans="1:17" s="59" customFormat="1" x14ac:dyDescent="0.25">
      <c r="A946" t="s">
        <v>19</v>
      </c>
      <c r="B946">
        <v>8.9499999999999993</v>
      </c>
      <c r="C946">
        <v>8.0399999999999991</v>
      </c>
      <c r="D946">
        <v>3.1</v>
      </c>
      <c r="F946">
        <v>47</v>
      </c>
      <c r="G946">
        <v>3200</v>
      </c>
      <c r="H946">
        <v>1</v>
      </c>
      <c r="I946">
        <v>20.100000000000001</v>
      </c>
      <c r="J946" t="s">
        <v>627</v>
      </c>
      <c r="K946" t="s">
        <v>748</v>
      </c>
      <c r="L946" t="s">
        <v>78</v>
      </c>
      <c r="M946" t="s">
        <v>78</v>
      </c>
      <c r="N946"/>
      <c r="O946"/>
      <c r="P946"/>
      <c r="Q946"/>
    </row>
    <row r="947" spans="1:17" s="59" customFormat="1" x14ac:dyDescent="0.25">
      <c r="A947" t="s">
        <v>578</v>
      </c>
      <c r="B947">
        <v>4.83</v>
      </c>
      <c r="C947">
        <v>4.6500000000000004</v>
      </c>
      <c r="D947">
        <v>1.75</v>
      </c>
      <c r="F947">
        <v>14</v>
      </c>
      <c r="G947">
        <v>280</v>
      </c>
      <c r="H947">
        <v>1</v>
      </c>
      <c r="I947">
        <v>12.34</v>
      </c>
      <c r="J947" t="s">
        <v>626</v>
      </c>
      <c r="K947" t="s">
        <v>748</v>
      </c>
      <c r="L947">
        <v>0</v>
      </c>
      <c r="M947">
        <v>0</v>
      </c>
      <c r="N947"/>
      <c r="O947"/>
      <c r="P947"/>
      <c r="Q947"/>
    </row>
    <row r="948" spans="1:17" s="59" customFormat="1" x14ac:dyDescent="0.25">
      <c r="A948" t="s">
        <v>579</v>
      </c>
      <c r="B948">
        <v>4.83</v>
      </c>
      <c r="C948">
        <v>4.6500000000000004</v>
      </c>
      <c r="D948">
        <v>1.75</v>
      </c>
      <c r="F948">
        <v>14</v>
      </c>
      <c r="G948">
        <v>350</v>
      </c>
      <c r="H948">
        <v>1</v>
      </c>
      <c r="I948">
        <v>11.77</v>
      </c>
      <c r="J948" t="s">
        <v>626</v>
      </c>
      <c r="K948" t="s">
        <v>748</v>
      </c>
      <c r="L948" t="s">
        <v>78</v>
      </c>
      <c r="M948" t="s">
        <v>78</v>
      </c>
      <c r="N948"/>
      <c r="O948"/>
      <c r="P948"/>
      <c r="Q948"/>
    </row>
    <row r="949" spans="1:17" s="59" customFormat="1" x14ac:dyDescent="0.25">
      <c r="A949" t="s">
        <v>580</v>
      </c>
      <c r="B949">
        <v>4.83</v>
      </c>
      <c r="C949">
        <v>4.6500000000000004</v>
      </c>
      <c r="D949">
        <v>1.75</v>
      </c>
      <c r="F949">
        <v>15.97</v>
      </c>
      <c r="G949">
        <v>280</v>
      </c>
      <c r="H949">
        <v>1</v>
      </c>
      <c r="I949">
        <v>13.18</v>
      </c>
      <c r="J949" t="s">
        <v>626</v>
      </c>
      <c r="K949" t="s">
        <v>748</v>
      </c>
      <c r="L949" t="s">
        <v>78</v>
      </c>
      <c r="M949" t="s">
        <v>78</v>
      </c>
      <c r="N949"/>
      <c r="O949"/>
      <c r="P949"/>
      <c r="Q949"/>
    </row>
    <row r="950" spans="1:17" s="59" customFormat="1" x14ac:dyDescent="0.25">
      <c r="A950" t="s">
        <v>20</v>
      </c>
      <c r="B950">
        <v>7.87</v>
      </c>
      <c r="C950">
        <v>6.03</v>
      </c>
      <c r="D950">
        <v>2.2000000000000002</v>
      </c>
      <c r="F950">
        <v>31</v>
      </c>
      <c r="G950">
        <v>2400</v>
      </c>
      <c r="H950">
        <v>1</v>
      </c>
      <c r="I950">
        <v>14.42</v>
      </c>
      <c r="J950" t="s">
        <v>626</v>
      </c>
      <c r="K950" t="s">
        <v>748</v>
      </c>
      <c r="L950" t="s">
        <v>78</v>
      </c>
      <c r="M950" t="s">
        <v>78</v>
      </c>
      <c r="N950"/>
      <c r="O950"/>
      <c r="P950"/>
      <c r="Q950"/>
    </row>
    <row r="951" spans="1:17" s="59" customFormat="1" x14ac:dyDescent="0.25">
      <c r="A951" t="s">
        <v>21</v>
      </c>
      <c r="B951">
        <v>9.5</v>
      </c>
      <c r="C951">
        <v>8.1</v>
      </c>
      <c r="D951">
        <v>3.16</v>
      </c>
      <c r="F951">
        <v>52</v>
      </c>
      <c r="G951">
        <v>4600</v>
      </c>
      <c r="H951">
        <v>1</v>
      </c>
      <c r="I951">
        <v>19.399999999999999</v>
      </c>
      <c r="J951" t="s">
        <v>627</v>
      </c>
      <c r="K951" t="s">
        <v>748</v>
      </c>
      <c r="L951" t="s">
        <v>78</v>
      </c>
      <c r="M951" t="s">
        <v>78</v>
      </c>
      <c r="N951"/>
      <c r="O951"/>
      <c r="P951"/>
      <c r="Q951"/>
    </row>
    <row r="952" spans="1:17" s="59" customFormat="1" x14ac:dyDescent="0.25">
      <c r="A952" t="s">
        <v>22</v>
      </c>
      <c r="B952">
        <v>10.6</v>
      </c>
      <c r="C952">
        <v>8.07</v>
      </c>
      <c r="D952">
        <v>2.99</v>
      </c>
      <c r="F952">
        <v>61</v>
      </c>
      <c r="G952">
        <v>7723</v>
      </c>
      <c r="H952">
        <v>1</v>
      </c>
      <c r="I952">
        <v>18.61</v>
      </c>
      <c r="J952" t="s">
        <v>627</v>
      </c>
      <c r="K952" t="s">
        <v>748</v>
      </c>
      <c r="L952">
        <v>0</v>
      </c>
      <c r="M952">
        <v>0</v>
      </c>
      <c r="N952"/>
      <c r="O952"/>
      <c r="P952"/>
      <c r="Q952"/>
    </row>
    <row r="953" spans="1:17" s="59" customFormat="1" x14ac:dyDescent="0.25">
      <c r="A953" t="s">
        <v>1001</v>
      </c>
      <c r="B953">
        <v>6.75</v>
      </c>
      <c r="C953">
        <v>6.16</v>
      </c>
      <c r="D953">
        <v>2.57</v>
      </c>
      <c r="F953">
        <v>32</v>
      </c>
      <c r="G953">
        <v>1200</v>
      </c>
      <c r="H953">
        <v>1.05</v>
      </c>
      <c r="I953">
        <v>18.059999999999999</v>
      </c>
      <c r="J953" t="s">
        <v>627</v>
      </c>
      <c r="K953" t="s">
        <v>748</v>
      </c>
      <c r="L953" t="s">
        <v>78</v>
      </c>
      <c r="M953" t="s">
        <v>78</v>
      </c>
      <c r="N953"/>
      <c r="O953"/>
      <c r="P953"/>
      <c r="Q953"/>
    </row>
    <row r="954" spans="1:17" s="59" customFormat="1" x14ac:dyDescent="0.25">
      <c r="A954" t="s">
        <v>23</v>
      </c>
      <c r="B954">
        <v>7.5</v>
      </c>
      <c r="C954">
        <v>6.7</v>
      </c>
      <c r="D954">
        <v>2.4500000000000002</v>
      </c>
      <c r="F954">
        <v>37</v>
      </c>
      <c r="G954">
        <v>900</v>
      </c>
      <c r="H954">
        <v>1.28</v>
      </c>
      <c r="I954">
        <v>27.59</v>
      </c>
      <c r="J954" t="s">
        <v>624</v>
      </c>
      <c r="K954" t="s">
        <v>748</v>
      </c>
      <c r="L954" t="s">
        <v>78</v>
      </c>
      <c r="M954" t="s">
        <v>78</v>
      </c>
      <c r="N954"/>
      <c r="O954"/>
      <c r="P954"/>
      <c r="Q954"/>
    </row>
    <row r="955" spans="1:17" s="59" customFormat="1" x14ac:dyDescent="0.25">
      <c r="A955" t="s">
        <v>24</v>
      </c>
      <c r="B955">
        <v>10.199999999999999</v>
      </c>
      <c r="C955">
        <v>8.1999999999999993</v>
      </c>
      <c r="D955">
        <v>3.25</v>
      </c>
      <c r="F955">
        <v>59</v>
      </c>
      <c r="G955">
        <v>4000</v>
      </c>
      <c r="H955">
        <v>1.02</v>
      </c>
      <c r="I955">
        <v>22.73</v>
      </c>
      <c r="J955" t="s">
        <v>623</v>
      </c>
      <c r="K955" t="s">
        <v>748</v>
      </c>
      <c r="L955" t="s">
        <v>78</v>
      </c>
      <c r="M955" t="s">
        <v>78</v>
      </c>
      <c r="N955"/>
      <c r="O955"/>
      <c r="P955"/>
      <c r="Q955"/>
    </row>
    <row r="956" spans="1:17" s="59" customFormat="1" x14ac:dyDescent="0.25">
      <c r="A956" t="s">
        <v>697</v>
      </c>
      <c r="B956">
        <v>10.55</v>
      </c>
      <c r="C956">
        <v>9.3800000000000008</v>
      </c>
      <c r="D956">
        <v>3.25</v>
      </c>
      <c r="F956">
        <v>68</v>
      </c>
      <c r="G956">
        <v>4950</v>
      </c>
      <c r="H956">
        <v>1.02</v>
      </c>
      <c r="I956">
        <v>25.17</v>
      </c>
      <c r="J956" t="s">
        <v>625</v>
      </c>
      <c r="K956" t="s">
        <v>748</v>
      </c>
      <c r="L956" t="s">
        <v>78</v>
      </c>
      <c r="M956" t="s">
        <v>78</v>
      </c>
      <c r="N956"/>
      <c r="O956"/>
      <c r="P956"/>
      <c r="Q956"/>
    </row>
    <row r="957" spans="1:17" s="59" customFormat="1" x14ac:dyDescent="0.25">
      <c r="A957" t="s">
        <v>581</v>
      </c>
      <c r="B957">
        <v>11.56</v>
      </c>
      <c r="C957">
        <v>10.6</v>
      </c>
      <c r="D957">
        <v>3.75</v>
      </c>
      <c r="F957">
        <v>100</v>
      </c>
      <c r="G957">
        <v>7300</v>
      </c>
      <c r="H957">
        <v>1.05</v>
      </c>
      <c r="I957">
        <v>30.86</v>
      </c>
      <c r="J957" t="s">
        <v>624</v>
      </c>
      <c r="K957" t="s">
        <v>748</v>
      </c>
      <c r="L957" t="s">
        <v>78</v>
      </c>
      <c r="M957" t="s">
        <v>78</v>
      </c>
      <c r="N957"/>
      <c r="O957"/>
      <c r="P957"/>
      <c r="Q957"/>
    </row>
    <row r="958" spans="1:17" s="59" customFormat="1" x14ac:dyDescent="0.25">
      <c r="A958" t="s">
        <v>25</v>
      </c>
      <c r="B958">
        <v>9.9</v>
      </c>
      <c r="C958">
        <v>8.1999999999999993</v>
      </c>
      <c r="D958">
        <v>3.23</v>
      </c>
      <c r="F958">
        <v>52</v>
      </c>
      <c r="G958">
        <v>4500</v>
      </c>
      <c r="H958">
        <v>1</v>
      </c>
      <c r="I958">
        <v>19.96</v>
      </c>
      <c r="J958" t="s">
        <v>627</v>
      </c>
      <c r="K958" t="s">
        <v>748</v>
      </c>
      <c r="L958" t="s">
        <v>78</v>
      </c>
      <c r="M958" t="s">
        <v>78</v>
      </c>
      <c r="N958"/>
      <c r="O958"/>
      <c r="P958"/>
      <c r="Q958"/>
    </row>
    <row r="959" spans="1:17" s="59" customFormat="1" x14ac:dyDescent="0.25">
      <c r="A959" t="s">
        <v>26</v>
      </c>
      <c r="B959">
        <v>10.6</v>
      </c>
      <c r="C959">
        <v>8.5</v>
      </c>
      <c r="D959">
        <v>3.25</v>
      </c>
      <c r="F959">
        <v>67</v>
      </c>
      <c r="G959">
        <v>5300</v>
      </c>
      <c r="H959">
        <v>1</v>
      </c>
      <c r="I959">
        <v>22.56</v>
      </c>
      <c r="J959" t="s">
        <v>623</v>
      </c>
      <c r="K959" t="s">
        <v>748</v>
      </c>
      <c r="L959" t="s">
        <v>78</v>
      </c>
      <c r="M959" t="s">
        <v>78</v>
      </c>
      <c r="N959"/>
      <c r="O959"/>
      <c r="P959"/>
      <c r="Q959"/>
    </row>
    <row r="960" spans="1:17" s="59" customFormat="1" x14ac:dyDescent="0.25">
      <c r="A960" t="s">
        <v>27</v>
      </c>
      <c r="B960">
        <v>11.5</v>
      </c>
      <c r="C960">
        <v>10</v>
      </c>
      <c r="D960">
        <v>3.75</v>
      </c>
      <c r="F960">
        <v>76</v>
      </c>
      <c r="G960">
        <v>8000</v>
      </c>
      <c r="H960">
        <v>1</v>
      </c>
      <c r="I960">
        <v>23.94</v>
      </c>
      <c r="J960" t="s">
        <v>623</v>
      </c>
      <c r="K960" t="s">
        <v>748</v>
      </c>
      <c r="L960">
        <v>0</v>
      </c>
      <c r="M960">
        <v>0</v>
      </c>
      <c r="N960"/>
      <c r="O960"/>
      <c r="P960"/>
      <c r="Q960"/>
    </row>
    <row r="961" spans="1:17" s="59" customFormat="1" x14ac:dyDescent="0.25">
      <c r="A961" t="s">
        <v>28</v>
      </c>
      <c r="B961">
        <v>7.7</v>
      </c>
      <c r="C961">
        <v>6.8</v>
      </c>
      <c r="D961">
        <v>2.5</v>
      </c>
      <c r="F961">
        <v>34.1</v>
      </c>
      <c r="G961">
        <v>2300</v>
      </c>
      <c r="H961">
        <v>1</v>
      </c>
      <c r="I961">
        <v>16.239999999999998</v>
      </c>
      <c r="J961" t="s">
        <v>626</v>
      </c>
      <c r="K961" t="s">
        <v>748</v>
      </c>
      <c r="L961">
        <v>0</v>
      </c>
      <c r="M961">
        <v>0</v>
      </c>
      <c r="N961"/>
      <c r="O961"/>
      <c r="P961"/>
      <c r="Q961"/>
    </row>
    <row r="962" spans="1:17" s="59" customFormat="1" x14ac:dyDescent="0.25">
      <c r="A962" t="s">
        <v>29</v>
      </c>
      <c r="B962">
        <v>8.25</v>
      </c>
      <c r="C962">
        <v>6.9</v>
      </c>
      <c r="D962">
        <v>2.85</v>
      </c>
      <c r="F962">
        <v>38</v>
      </c>
      <c r="G962">
        <v>2000</v>
      </c>
      <c r="H962">
        <v>1</v>
      </c>
      <c r="I962">
        <v>18.48</v>
      </c>
      <c r="J962" t="s">
        <v>627</v>
      </c>
      <c r="K962" t="s">
        <v>748</v>
      </c>
      <c r="L962">
        <v>0</v>
      </c>
      <c r="M962">
        <v>0</v>
      </c>
      <c r="N962"/>
      <c r="O962"/>
      <c r="P962"/>
      <c r="Q962"/>
    </row>
    <row r="963" spans="1:17" s="59" customFormat="1" x14ac:dyDescent="0.25">
      <c r="A963" t="s">
        <v>30</v>
      </c>
      <c r="B963">
        <v>9</v>
      </c>
      <c r="C963">
        <v>7.5</v>
      </c>
      <c r="D963">
        <v>3.08</v>
      </c>
      <c r="F963">
        <v>48</v>
      </c>
      <c r="G963">
        <v>3200</v>
      </c>
      <c r="H963">
        <v>1</v>
      </c>
      <c r="I963">
        <v>19.55</v>
      </c>
      <c r="J963" t="s">
        <v>627</v>
      </c>
      <c r="K963" t="s">
        <v>748</v>
      </c>
      <c r="L963" t="s">
        <v>78</v>
      </c>
      <c r="M963" t="s">
        <v>78</v>
      </c>
      <c r="N963"/>
      <c r="O963"/>
      <c r="P963"/>
      <c r="Q963"/>
    </row>
    <row r="964" spans="1:17" s="59" customFormat="1" x14ac:dyDescent="0.25">
      <c r="A964" t="s">
        <v>31</v>
      </c>
      <c r="B964">
        <v>9.5</v>
      </c>
      <c r="C964">
        <v>7.8</v>
      </c>
      <c r="D964">
        <v>3.2</v>
      </c>
      <c r="F964">
        <v>49</v>
      </c>
      <c r="G964">
        <v>4100</v>
      </c>
      <c r="H964">
        <v>1</v>
      </c>
      <c r="I964">
        <v>19.100000000000001</v>
      </c>
      <c r="J964" t="s">
        <v>627</v>
      </c>
      <c r="K964" t="s">
        <v>748</v>
      </c>
      <c r="L964" t="s">
        <v>78</v>
      </c>
      <c r="M964" t="s">
        <v>78</v>
      </c>
      <c r="N964"/>
      <c r="O964"/>
      <c r="P964"/>
      <c r="Q964"/>
    </row>
    <row r="965" spans="1:17" s="59" customFormat="1" x14ac:dyDescent="0.25">
      <c r="A965" t="s">
        <v>582</v>
      </c>
      <c r="B965">
        <v>9.9</v>
      </c>
      <c r="C965">
        <v>8.1999999999999993</v>
      </c>
      <c r="D965">
        <v>3.25</v>
      </c>
      <c r="F965">
        <v>60</v>
      </c>
      <c r="G965">
        <v>4000</v>
      </c>
      <c r="H965">
        <v>1</v>
      </c>
      <c r="I965">
        <v>22.24</v>
      </c>
      <c r="J965" t="s">
        <v>627</v>
      </c>
      <c r="K965" t="s">
        <v>748</v>
      </c>
      <c r="L965" t="s">
        <v>78</v>
      </c>
      <c r="M965" t="s">
        <v>78</v>
      </c>
      <c r="N965"/>
      <c r="O965"/>
      <c r="P965"/>
      <c r="Q965"/>
    </row>
    <row r="966" spans="1:17" s="59" customFormat="1" x14ac:dyDescent="0.25">
      <c r="A966" t="s">
        <v>1674</v>
      </c>
      <c r="B966">
        <v>9.81</v>
      </c>
      <c r="C966">
        <v>8.1999999999999993</v>
      </c>
      <c r="D966">
        <v>3.23</v>
      </c>
      <c r="F966">
        <v>61.12</v>
      </c>
      <c r="G966">
        <v>4000</v>
      </c>
      <c r="H966">
        <v>1.01</v>
      </c>
      <c r="I966">
        <v>22.59</v>
      </c>
      <c r="J966" t="s">
        <v>623</v>
      </c>
      <c r="K966" t="s">
        <v>748</v>
      </c>
      <c r="L966">
        <v>0</v>
      </c>
      <c r="M966">
        <v>0</v>
      </c>
      <c r="N966"/>
      <c r="O966"/>
      <c r="P966"/>
      <c r="Q966"/>
    </row>
    <row r="967" spans="1:17" s="59" customFormat="1" x14ac:dyDescent="0.25">
      <c r="A967" t="s">
        <v>1675</v>
      </c>
      <c r="B967">
        <v>9.81</v>
      </c>
      <c r="C967">
        <v>8.1999999999999993</v>
      </c>
      <c r="D967">
        <v>3.23</v>
      </c>
      <c r="F967">
        <v>61.12</v>
      </c>
      <c r="G967">
        <v>4000</v>
      </c>
      <c r="H967">
        <v>1</v>
      </c>
      <c r="I967">
        <v>22.37</v>
      </c>
      <c r="J967" t="s">
        <v>623</v>
      </c>
      <c r="K967" t="s">
        <v>748</v>
      </c>
      <c r="L967" t="s">
        <v>78</v>
      </c>
      <c r="M967" t="s">
        <v>78</v>
      </c>
      <c r="N967"/>
      <c r="O967"/>
      <c r="P967"/>
      <c r="Q967"/>
    </row>
    <row r="968" spans="1:17" s="59" customFormat="1" x14ac:dyDescent="0.25">
      <c r="A968" t="s">
        <v>32</v>
      </c>
      <c r="B968">
        <v>8.3000000000000007</v>
      </c>
      <c r="C968">
        <v>7</v>
      </c>
      <c r="D968">
        <v>2.76</v>
      </c>
      <c r="F968">
        <v>41</v>
      </c>
      <c r="G968">
        <v>2800</v>
      </c>
      <c r="H968">
        <v>1</v>
      </c>
      <c r="I968">
        <v>17.52</v>
      </c>
      <c r="J968" t="s">
        <v>626</v>
      </c>
      <c r="K968" t="s">
        <v>748</v>
      </c>
      <c r="L968">
        <v>0</v>
      </c>
      <c r="M968">
        <v>0</v>
      </c>
      <c r="N968"/>
      <c r="O968"/>
      <c r="P968"/>
      <c r="Q968"/>
    </row>
    <row r="969" spans="1:17" s="59" customFormat="1" x14ac:dyDescent="0.25">
      <c r="A969" t="s">
        <v>33</v>
      </c>
      <c r="B969">
        <v>9.1199999999999992</v>
      </c>
      <c r="C969">
        <v>8.23</v>
      </c>
      <c r="D969">
        <v>2.41</v>
      </c>
      <c r="F969">
        <v>52.9</v>
      </c>
      <c r="G969">
        <v>2135</v>
      </c>
      <c r="H969">
        <v>1.1000000000000001</v>
      </c>
      <c r="I969">
        <v>27.74</v>
      </c>
      <c r="J969" t="s">
        <v>624</v>
      </c>
      <c r="K969" t="s">
        <v>748</v>
      </c>
      <c r="L969" t="s">
        <v>78</v>
      </c>
      <c r="M969" t="s">
        <v>78</v>
      </c>
      <c r="N969"/>
      <c r="O969"/>
      <c r="P969"/>
      <c r="Q969"/>
    </row>
    <row r="970" spans="1:17" s="59" customFormat="1" x14ac:dyDescent="0.25">
      <c r="A970" t="s">
        <v>483</v>
      </c>
      <c r="B970">
        <v>7.56</v>
      </c>
      <c r="C970">
        <v>7.31</v>
      </c>
      <c r="D970">
        <v>2.5</v>
      </c>
      <c r="F970">
        <v>42</v>
      </c>
      <c r="G970">
        <v>809</v>
      </c>
      <c r="H970">
        <v>1.1499999999999999</v>
      </c>
      <c r="I970">
        <v>28.65</v>
      </c>
      <c r="J970" t="s">
        <v>624</v>
      </c>
      <c r="K970" t="s">
        <v>748</v>
      </c>
      <c r="L970" t="s">
        <v>78</v>
      </c>
      <c r="M970" t="s">
        <v>78</v>
      </c>
      <c r="N970"/>
      <c r="O970"/>
      <c r="P970"/>
      <c r="Q970"/>
    </row>
    <row r="971" spans="1:17" s="59" customFormat="1" x14ac:dyDescent="0.25">
      <c r="A971" t="s">
        <v>34</v>
      </c>
      <c r="B971">
        <v>10.16</v>
      </c>
      <c r="C971">
        <v>8.6999999999999993</v>
      </c>
      <c r="D971">
        <v>3.38</v>
      </c>
      <c r="F971">
        <v>75</v>
      </c>
      <c r="G971">
        <v>6000</v>
      </c>
      <c r="H971">
        <v>1</v>
      </c>
      <c r="I971">
        <v>22.92</v>
      </c>
      <c r="J971" t="s">
        <v>623</v>
      </c>
      <c r="K971" t="s">
        <v>748</v>
      </c>
      <c r="L971" t="s">
        <v>78</v>
      </c>
      <c r="M971" t="s">
        <v>78</v>
      </c>
      <c r="N971"/>
      <c r="O971"/>
      <c r="P971"/>
      <c r="Q971"/>
    </row>
    <row r="972" spans="1:17" s="59" customFormat="1" x14ac:dyDescent="0.25">
      <c r="A972" t="s">
        <v>583</v>
      </c>
      <c r="B972">
        <v>4.75</v>
      </c>
      <c r="C972">
        <v>4.4000000000000004</v>
      </c>
      <c r="D972">
        <v>1.92</v>
      </c>
      <c r="F972">
        <v>12</v>
      </c>
      <c r="G972">
        <v>280</v>
      </c>
      <c r="H972">
        <v>1</v>
      </c>
      <c r="I972">
        <v>11.2</v>
      </c>
      <c r="J972" t="s">
        <v>626</v>
      </c>
      <c r="K972" t="s">
        <v>748</v>
      </c>
      <c r="L972" t="s">
        <v>78</v>
      </c>
      <c r="M972" t="s">
        <v>78</v>
      </c>
      <c r="N972"/>
      <c r="O972"/>
      <c r="P972"/>
      <c r="Q972"/>
    </row>
    <row r="973" spans="1:17" s="59" customFormat="1" x14ac:dyDescent="0.25">
      <c r="A973" t="s">
        <v>35</v>
      </c>
      <c r="B973">
        <v>8.9600000000000009</v>
      </c>
      <c r="C973">
        <v>7</v>
      </c>
      <c r="D973">
        <v>2.74</v>
      </c>
      <c r="F973">
        <v>42</v>
      </c>
      <c r="G973">
        <v>1100</v>
      </c>
      <c r="H973">
        <v>1</v>
      </c>
      <c r="I973">
        <v>23.72</v>
      </c>
      <c r="J973" t="s">
        <v>623</v>
      </c>
      <c r="K973" t="s">
        <v>748</v>
      </c>
      <c r="L973" t="s">
        <v>78</v>
      </c>
      <c r="M973" t="s">
        <v>78</v>
      </c>
      <c r="N973"/>
      <c r="O973"/>
      <c r="P973"/>
      <c r="Q973"/>
    </row>
    <row r="974" spans="1:17" s="59" customFormat="1" x14ac:dyDescent="0.25">
      <c r="A974" t="s">
        <v>36</v>
      </c>
      <c r="B974">
        <v>7.54</v>
      </c>
      <c r="C974">
        <v>5.33</v>
      </c>
      <c r="D974">
        <v>2.13</v>
      </c>
      <c r="F974">
        <v>34</v>
      </c>
      <c r="G974">
        <v>2000</v>
      </c>
      <c r="H974">
        <v>1</v>
      </c>
      <c r="I974">
        <v>14.58</v>
      </c>
      <c r="J974" t="s">
        <v>626</v>
      </c>
      <c r="K974" t="s">
        <v>748</v>
      </c>
      <c r="L974" t="s">
        <v>78</v>
      </c>
      <c r="M974" t="s">
        <v>78</v>
      </c>
      <c r="N974"/>
      <c r="O974"/>
      <c r="P974"/>
      <c r="Q974"/>
    </row>
    <row r="975" spans="1:17" s="59" customFormat="1" x14ac:dyDescent="0.25">
      <c r="A975" t="s">
        <v>37</v>
      </c>
      <c r="B975">
        <v>11.4</v>
      </c>
      <c r="C975">
        <v>9.0299999999999994</v>
      </c>
      <c r="D975">
        <v>3.65</v>
      </c>
      <c r="F975">
        <v>81</v>
      </c>
      <c r="G975">
        <v>6550</v>
      </c>
      <c r="H975">
        <v>1.07</v>
      </c>
      <c r="I975">
        <v>26.43</v>
      </c>
      <c r="J975" t="s">
        <v>625</v>
      </c>
      <c r="K975" t="s">
        <v>748</v>
      </c>
      <c r="L975" t="s">
        <v>78</v>
      </c>
      <c r="M975" t="s">
        <v>78</v>
      </c>
      <c r="N975"/>
      <c r="O975"/>
      <c r="P975"/>
      <c r="Q975"/>
    </row>
    <row r="976" spans="1:17" s="59" customFormat="1" x14ac:dyDescent="0.25">
      <c r="A976" t="s">
        <v>584</v>
      </c>
      <c r="B976">
        <v>5.8</v>
      </c>
      <c r="C976">
        <v>5.0999999999999996</v>
      </c>
      <c r="D976">
        <v>2.27</v>
      </c>
      <c r="F976">
        <v>25</v>
      </c>
      <c r="G976">
        <v>750</v>
      </c>
      <c r="H976">
        <v>1</v>
      </c>
      <c r="I976">
        <v>14.83</v>
      </c>
      <c r="J976" t="s">
        <v>626</v>
      </c>
      <c r="K976" t="s">
        <v>748</v>
      </c>
      <c r="L976">
        <v>0</v>
      </c>
      <c r="M976">
        <v>0</v>
      </c>
      <c r="N976"/>
      <c r="O976"/>
      <c r="P976"/>
      <c r="Q976"/>
    </row>
    <row r="977" spans="1:17" s="59" customFormat="1" x14ac:dyDescent="0.25">
      <c r="A977" t="s">
        <v>1262</v>
      </c>
      <c r="B977">
        <v>6.5</v>
      </c>
      <c r="C977">
        <v>6.45</v>
      </c>
      <c r="D977">
        <v>2.4900000000000002</v>
      </c>
      <c r="F977">
        <v>35</v>
      </c>
      <c r="G977">
        <v>950</v>
      </c>
      <c r="H977">
        <v>1.1000000000000001</v>
      </c>
      <c r="I977">
        <v>21.3</v>
      </c>
      <c r="J977" t="s">
        <v>627</v>
      </c>
      <c r="K977" t="s">
        <v>748</v>
      </c>
      <c r="L977">
        <v>0</v>
      </c>
      <c r="M977">
        <v>0</v>
      </c>
      <c r="N977"/>
      <c r="O977"/>
      <c r="P977"/>
      <c r="Q977"/>
    </row>
    <row r="978" spans="1:17" s="59" customFormat="1" x14ac:dyDescent="0.25">
      <c r="A978" t="s">
        <v>585</v>
      </c>
      <c r="B978">
        <v>6.5</v>
      </c>
      <c r="C978">
        <v>6.45</v>
      </c>
      <c r="D978">
        <v>2.4900000000000002</v>
      </c>
      <c r="F978">
        <v>35</v>
      </c>
      <c r="G978">
        <v>950</v>
      </c>
      <c r="H978">
        <v>1.1000000000000001</v>
      </c>
      <c r="I978">
        <v>21.3</v>
      </c>
      <c r="J978" t="s">
        <v>627</v>
      </c>
      <c r="K978" t="s">
        <v>748</v>
      </c>
      <c r="L978" t="s">
        <v>78</v>
      </c>
      <c r="M978" t="s">
        <v>78</v>
      </c>
      <c r="N978"/>
      <c r="O978"/>
      <c r="P978"/>
      <c r="Q978"/>
    </row>
    <row r="979" spans="1:17" s="59" customFormat="1" x14ac:dyDescent="0.25">
      <c r="A979" t="s">
        <v>698</v>
      </c>
      <c r="B979">
        <v>6.1</v>
      </c>
      <c r="C979">
        <v>0</v>
      </c>
      <c r="D979">
        <v>2</v>
      </c>
      <c r="F979">
        <v>28</v>
      </c>
      <c r="G979">
        <v>800</v>
      </c>
      <c r="H979">
        <v>1.1599999999999999</v>
      </c>
      <c r="I979">
        <v>18.96</v>
      </c>
      <c r="J979" t="s">
        <v>627</v>
      </c>
      <c r="K979" t="s">
        <v>748</v>
      </c>
      <c r="L979" t="s">
        <v>78</v>
      </c>
      <c r="M979" t="s">
        <v>78</v>
      </c>
      <c r="N979"/>
      <c r="O979"/>
      <c r="P979"/>
      <c r="Q979"/>
    </row>
    <row r="980" spans="1:17" s="59" customFormat="1" x14ac:dyDescent="0.25">
      <c r="A980" t="s">
        <v>38</v>
      </c>
      <c r="B980">
        <v>8.64</v>
      </c>
      <c r="C980">
        <v>6.7</v>
      </c>
      <c r="D980">
        <v>2.82</v>
      </c>
      <c r="F980">
        <v>39</v>
      </c>
      <c r="G980">
        <v>3130</v>
      </c>
      <c r="H980">
        <v>1</v>
      </c>
      <c r="I980">
        <v>16.37</v>
      </c>
      <c r="J980" t="s">
        <v>626</v>
      </c>
      <c r="K980" t="s">
        <v>748</v>
      </c>
      <c r="L980" t="s">
        <v>78</v>
      </c>
      <c r="M980" t="s">
        <v>78</v>
      </c>
      <c r="N980"/>
      <c r="O980"/>
      <c r="P980"/>
      <c r="Q980"/>
    </row>
    <row r="981" spans="1:17" s="59" customFormat="1" x14ac:dyDescent="0.25">
      <c r="A981" t="s">
        <v>39</v>
      </c>
      <c r="B981">
        <v>12.8</v>
      </c>
      <c r="C981">
        <v>10.35</v>
      </c>
      <c r="D981">
        <v>4.01</v>
      </c>
      <c r="F981">
        <v>89</v>
      </c>
      <c r="G981">
        <v>9350</v>
      </c>
      <c r="H981">
        <v>0.98</v>
      </c>
      <c r="I981">
        <v>25.63</v>
      </c>
      <c r="J981" t="s">
        <v>625</v>
      </c>
      <c r="K981" t="s">
        <v>748</v>
      </c>
      <c r="L981" t="s">
        <v>78</v>
      </c>
      <c r="M981" t="s">
        <v>78</v>
      </c>
      <c r="N981"/>
      <c r="O981"/>
      <c r="P981"/>
      <c r="Q981"/>
    </row>
    <row r="982" spans="1:17" s="59" customFormat="1" x14ac:dyDescent="0.25">
      <c r="A982" t="s">
        <v>40</v>
      </c>
      <c r="B982">
        <v>9.3699999999999992</v>
      </c>
      <c r="C982">
        <v>7.75</v>
      </c>
      <c r="D982">
        <v>3.2</v>
      </c>
      <c r="F982">
        <v>53</v>
      </c>
      <c r="G982">
        <v>3970</v>
      </c>
      <c r="H982">
        <v>1</v>
      </c>
      <c r="I982">
        <v>19.899999999999999</v>
      </c>
      <c r="J982" t="s">
        <v>627</v>
      </c>
      <c r="K982" t="s">
        <v>748</v>
      </c>
      <c r="L982" t="s">
        <v>78</v>
      </c>
      <c r="M982" t="s">
        <v>78</v>
      </c>
      <c r="N982"/>
      <c r="O982"/>
      <c r="P982"/>
      <c r="Q982"/>
    </row>
    <row r="983" spans="1:17" s="59" customFormat="1" x14ac:dyDescent="0.25">
      <c r="A983" t="s">
        <v>41</v>
      </c>
      <c r="B983">
        <v>10.06</v>
      </c>
      <c r="C983">
        <v>8.69</v>
      </c>
      <c r="D983">
        <v>3.47</v>
      </c>
      <c r="F983">
        <v>55</v>
      </c>
      <c r="G983">
        <v>4670</v>
      </c>
      <c r="H983">
        <v>1</v>
      </c>
      <c r="I983">
        <v>21.15</v>
      </c>
      <c r="J983" t="s">
        <v>627</v>
      </c>
      <c r="K983" t="s">
        <v>748</v>
      </c>
      <c r="L983" t="s">
        <v>78</v>
      </c>
      <c r="M983" t="s">
        <v>78</v>
      </c>
      <c r="N983"/>
      <c r="O983"/>
      <c r="P983"/>
      <c r="Q983"/>
    </row>
    <row r="984" spans="1:17" s="59" customFormat="1" x14ac:dyDescent="0.25">
      <c r="A984" t="s">
        <v>42</v>
      </c>
      <c r="B984">
        <v>10.210000000000001</v>
      </c>
      <c r="C984">
        <v>8.76</v>
      </c>
      <c r="D984">
        <v>3.54</v>
      </c>
      <c r="F984">
        <v>56</v>
      </c>
      <c r="G984">
        <v>5720</v>
      </c>
      <c r="H984">
        <v>1</v>
      </c>
      <c r="I984">
        <v>20.25</v>
      </c>
      <c r="J984" t="s">
        <v>627</v>
      </c>
      <c r="K984" t="s">
        <v>748</v>
      </c>
      <c r="L984" t="s">
        <v>78</v>
      </c>
      <c r="M984" t="s">
        <v>78</v>
      </c>
      <c r="N984"/>
      <c r="O984"/>
      <c r="P984"/>
      <c r="Q984"/>
    </row>
    <row r="985" spans="1:17" s="59" customFormat="1" x14ac:dyDescent="0.25">
      <c r="A985" t="s">
        <v>43</v>
      </c>
      <c r="B985">
        <v>10.210000000000001</v>
      </c>
      <c r="C985">
        <v>8.5</v>
      </c>
      <c r="D985">
        <v>3.55</v>
      </c>
      <c r="F985">
        <v>63</v>
      </c>
      <c r="G985">
        <v>5080</v>
      </c>
      <c r="H985">
        <v>1</v>
      </c>
      <c r="I985">
        <v>21.92</v>
      </c>
      <c r="J985" t="s">
        <v>627</v>
      </c>
      <c r="K985" t="s">
        <v>748</v>
      </c>
      <c r="L985" t="s">
        <v>78</v>
      </c>
      <c r="M985" t="s">
        <v>78</v>
      </c>
      <c r="N985"/>
      <c r="O985"/>
      <c r="P985"/>
      <c r="Q985"/>
    </row>
    <row r="986" spans="1:17" s="59" customFormat="1" x14ac:dyDescent="0.25">
      <c r="A986" t="s">
        <v>44</v>
      </c>
      <c r="B986">
        <v>10.52</v>
      </c>
      <c r="C986">
        <v>8.5</v>
      </c>
      <c r="D986">
        <v>3.56</v>
      </c>
      <c r="F986">
        <v>63</v>
      </c>
      <c r="G986">
        <v>5000</v>
      </c>
      <c r="H986">
        <v>1.02</v>
      </c>
      <c r="I986">
        <v>22.7</v>
      </c>
      <c r="J986" t="s">
        <v>623</v>
      </c>
      <c r="K986" t="s">
        <v>748</v>
      </c>
      <c r="L986" t="s">
        <v>78</v>
      </c>
      <c r="M986" t="s">
        <v>78</v>
      </c>
      <c r="N986"/>
      <c r="O986"/>
      <c r="P986"/>
      <c r="Q986"/>
    </row>
    <row r="987" spans="1:17" s="59" customFormat="1" x14ac:dyDescent="0.25">
      <c r="A987" t="s">
        <v>537</v>
      </c>
      <c r="B987">
        <v>10.52</v>
      </c>
      <c r="C987">
        <v>8.7799999999999994</v>
      </c>
      <c r="D987">
        <v>3.62</v>
      </c>
      <c r="F987">
        <v>67</v>
      </c>
      <c r="G987">
        <v>5400</v>
      </c>
      <c r="H987">
        <v>1</v>
      </c>
      <c r="I987">
        <v>22.83</v>
      </c>
      <c r="J987" t="s">
        <v>623</v>
      </c>
      <c r="K987" t="s">
        <v>748</v>
      </c>
      <c r="L987" t="s">
        <v>78</v>
      </c>
      <c r="M987" t="s">
        <v>78</v>
      </c>
      <c r="N987"/>
      <c r="O987"/>
      <c r="P987"/>
      <c r="Q987"/>
    </row>
    <row r="988" spans="1:17" s="59" customFormat="1" x14ac:dyDescent="0.25">
      <c r="A988" t="s">
        <v>45</v>
      </c>
      <c r="B988">
        <v>11.28</v>
      </c>
      <c r="C988">
        <v>9.5299999999999994</v>
      </c>
      <c r="D988">
        <v>3.84</v>
      </c>
      <c r="F988">
        <v>81</v>
      </c>
      <c r="G988">
        <v>6600</v>
      </c>
      <c r="H988">
        <v>1</v>
      </c>
      <c r="I988">
        <v>25.35</v>
      </c>
      <c r="J988" t="s">
        <v>625</v>
      </c>
      <c r="K988" t="s">
        <v>748</v>
      </c>
      <c r="L988" t="s">
        <v>78</v>
      </c>
      <c r="M988" t="s">
        <v>78</v>
      </c>
      <c r="N988"/>
      <c r="O988"/>
      <c r="P988"/>
      <c r="Q988"/>
    </row>
    <row r="989" spans="1:17" s="59" customFormat="1" x14ac:dyDescent="0.25">
      <c r="A989" t="s">
        <v>46</v>
      </c>
      <c r="B989">
        <v>13.1</v>
      </c>
      <c r="C989">
        <v>10.97</v>
      </c>
      <c r="D989">
        <v>4.17</v>
      </c>
      <c r="F989">
        <v>91</v>
      </c>
      <c r="G989">
        <v>11000</v>
      </c>
      <c r="H989">
        <v>1.04</v>
      </c>
      <c r="I989">
        <v>27.26</v>
      </c>
      <c r="J989" t="s">
        <v>625</v>
      </c>
      <c r="K989" t="s">
        <v>748</v>
      </c>
      <c r="L989" t="s">
        <v>78</v>
      </c>
      <c r="M989" t="s">
        <v>78</v>
      </c>
      <c r="N989"/>
      <c r="O989"/>
      <c r="P989"/>
      <c r="Q989"/>
    </row>
    <row r="990" spans="1:17" s="59" customFormat="1" x14ac:dyDescent="0.25">
      <c r="A990" t="s">
        <v>1676</v>
      </c>
      <c r="B990">
        <v>9.68</v>
      </c>
      <c r="C990">
        <v>8.08</v>
      </c>
      <c r="D990">
        <v>3.3</v>
      </c>
      <c r="F990">
        <v>58.47</v>
      </c>
      <c r="G990">
        <v>4634</v>
      </c>
      <c r="H990">
        <v>1</v>
      </c>
      <c r="I990">
        <v>20.66</v>
      </c>
      <c r="J990" t="s">
        <v>627</v>
      </c>
      <c r="K990" t="s">
        <v>748</v>
      </c>
      <c r="L990" t="s">
        <v>78</v>
      </c>
      <c r="M990" t="s">
        <v>78</v>
      </c>
      <c r="N990"/>
      <c r="O990"/>
      <c r="P990"/>
      <c r="Q990"/>
    </row>
    <row r="991" spans="1:17" s="59" customFormat="1" x14ac:dyDescent="0.25">
      <c r="A991" t="s">
        <v>1677</v>
      </c>
      <c r="B991">
        <v>9.68</v>
      </c>
      <c r="C991">
        <v>8.08</v>
      </c>
      <c r="D991">
        <v>3.3</v>
      </c>
      <c r="F991">
        <v>58.47</v>
      </c>
      <c r="G991">
        <v>4815</v>
      </c>
      <c r="H991">
        <v>1</v>
      </c>
      <c r="I991">
        <v>20.41</v>
      </c>
      <c r="J991" t="s">
        <v>627</v>
      </c>
      <c r="K991" t="s">
        <v>748</v>
      </c>
      <c r="L991" t="s">
        <v>78</v>
      </c>
      <c r="M991" t="s">
        <v>78</v>
      </c>
      <c r="N991"/>
      <c r="O991"/>
      <c r="P991"/>
      <c r="Q991"/>
    </row>
    <row r="992" spans="1:17" s="59" customFormat="1" x14ac:dyDescent="0.25">
      <c r="A992" t="s">
        <v>636</v>
      </c>
      <c r="B992">
        <v>9.6</v>
      </c>
      <c r="C992">
        <v>8.9</v>
      </c>
      <c r="D992">
        <v>3.25</v>
      </c>
      <c r="F992">
        <v>58</v>
      </c>
      <c r="G992">
        <v>2950</v>
      </c>
      <c r="H992">
        <v>1.08</v>
      </c>
      <c r="I992">
        <v>26.89</v>
      </c>
      <c r="J992" t="s">
        <v>625</v>
      </c>
      <c r="K992" t="s">
        <v>748</v>
      </c>
      <c r="L992" t="s">
        <v>78</v>
      </c>
      <c r="M992" t="s">
        <v>78</v>
      </c>
      <c r="N992"/>
      <c r="O992"/>
      <c r="P992"/>
      <c r="Q992"/>
    </row>
    <row r="993" spans="1:17" s="59" customFormat="1" x14ac:dyDescent="0.25">
      <c r="A993" t="s">
        <v>1002</v>
      </c>
      <c r="B993">
        <v>9.6</v>
      </c>
      <c r="C993">
        <v>8.9</v>
      </c>
      <c r="D993">
        <v>3.25</v>
      </c>
      <c r="F993">
        <v>58</v>
      </c>
      <c r="G993">
        <v>2950</v>
      </c>
      <c r="H993">
        <v>1.1000000000000001</v>
      </c>
      <c r="I993">
        <v>27.39</v>
      </c>
      <c r="J993" t="s">
        <v>625</v>
      </c>
      <c r="K993" t="s">
        <v>748</v>
      </c>
      <c r="L993" t="s">
        <v>78</v>
      </c>
      <c r="M993" t="s">
        <v>78</v>
      </c>
      <c r="N993"/>
      <c r="O993"/>
      <c r="P993"/>
      <c r="Q993"/>
    </row>
    <row r="994" spans="1:17" s="59" customFormat="1" x14ac:dyDescent="0.25">
      <c r="A994" t="s">
        <v>47</v>
      </c>
      <c r="B994">
        <v>10</v>
      </c>
      <c r="C994">
        <v>8.4</v>
      </c>
      <c r="D994">
        <v>3.35</v>
      </c>
      <c r="F994">
        <v>63</v>
      </c>
      <c r="G994">
        <v>8000</v>
      </c>
      <c r="H994">
        <v>1</v>
      </c>
      <c r="I994">
        <v>18.68</v>
      </c>
      <c r="J994" t="s">
        <v>627</v>
      </c>
      <c r="K994" t="s">
        <v>748</v>
      </c>
      <c r="L994" t="s">
        <v>78</v>
      </c>
      <c r="M994" t="s">
        <v>78</v>
      </c>
      <c r="N994"/>
      <c r="O994"/>
      <c r="P994"/>
      <c r="Q994"/>
    </row>
    <row r="995" spans="1:17" s="59" customFormat="1" x14ac:dyDescent="0.25">
      <c r="A995" t="s">
        <v>1678</v>
      </c>
      <c r="B995">
        <v>9.43</v>
      </c>
      <c r="C995">
        <v>8.4</v>
      </c>
      <c r="D995">
        <v>3.07</v>
      </c>
      <c r="F995">
        <v>59.5</v>
      </c>
      <c r="G995">
        <v>2040</v>
      </c>
      <c r="H995">
        <v>1.25</v>
      </c>
      <c r="I995">
        <v>33.700000000000003</v>
      </c>
      <c r="J995" t="s">
        <v>628</v>
      </c>
      <c r="K995" t="s">
        <v>748</v>
      </c>
      <c r="L995" t="s">
        <v>78</v>
      </c>
      <c r="M995" t="s">
        <v>78</v>
      </c>
      <c r="N995"/>
      <c r="O995"/>
      <c r="P995"/>
      <c r="Q995"/>
    </row>
    <row r="996" spans="1:17" s="59" customFormat="1" x14ac:dyDescent="0.25">
      <c r="A996" t="s">
        <v>48</v>
      </c>
      <c r="B996">
        <v>6.4</v>
      </c>
      <c r="C996">
        <v>5.5</v>
      </c>
      <c r="D996">
        <v>2.2599999999999998</v>
      </c>
      <c r="F996">
        <v>24</v>
      </c>
      <c r="G996">
        <v>1200</v>
      </c>
      <c r="H996">
        <v>1</v>
      </c>
      <c r="I996">
        <v>13.64</v>
      </c>
      <c r="J996" t="s">
        <v>626</v>
      </c>
      <c r="K996" t="s">
        <v>748</v>
      </c>
      <c r="L996" t="s">
        <v>78</v>
      </c>
      <c r="M996" t="s">
        <v>78</v>
      </c>
      <c r="N996"/>
      <c r="O996"/>
      <c r="P996"/>
      <c r="Q996"/>
    </row>
    <row r="997" spans="1:17" s="59" customFormat="1" x14ac:dyDescent="0.25">
      <c r="A997" t="s">
        <v>49</v>
      </c>
      <c r="B997">
        <v>7.92</v>
      </c>
      <c r="C997">
        <v>5.64</v>
      </c>
      <c r="D997">
        <v>2.59</v>
      </c>
      <c r="F997">
        <v>37</v>
      </c>
      <c r="G997">
        <v>1950</v>
      </c>
      <c r="H997">
        <v>1</v>
      </c>
      <c r="I997">
        <v>16.21</v>
      </c>
      <c r="J997" t="s">
        <v>626</v>
      </c>
      <c r="K997" t="s">
        <v>748</v>
      </c>
      <c r="L997" t="s">
        <v>78</v>
      </c>
      <c r="M997" t="s">
        <v>78</v>
      </c>
      <c r="N997"/>
      <c r="O997"/>
      <c r="P997"/>
      <c r="Q997"/>
    </row>
    <row r="998" spans="1:17" s="59" customFormat="1" x14ac:dyDescent="0.25">
      <c r="A998" t="s">
        <v>50</v>
      </c>
      <c r="B998">
        <v>8.9</v>
      </c>
      <c r="C998">
        <v>8.1</v>
      </c>
      <c r="D998">
        <v>3.2</v>
      </c>
      <c r="F998">
        <v>46</v>
      </c>
      <c r="G998">
        <v>2830</v>
      </c>
      <c r="H998">
        <v>1</v>
      </c>
      <c r="I998">
        <v>20.7</v>
      </c>
      <c r="J998" t="s">
        <v>627</v>
      </c>
      <c r="K998" t="s">
        <v>748</v>
      </c>
      <c r="L998" t="s">
        <v>78</v>
      </c>
      <c r="M998" t="s">
        <v>78</v>
      </c>
      <c r="N998"/>
      <c r="O998"/>
      <c r="P998"/>
      <c r="Q998"/>
    </row>
    <row r="999" spans="1:17" s="59" customFormat="1" x14ac:dyDescent="0.25">
      <c r="A999" t="s">
        <v>1679</v>
      </c>
      <c r="B999">
        <v>12.1</v>
      </c>
      <c r="C999">
        <v>10.1</v>
      </c>
      <c r="D999">
        <v>3.63</v>
      </c>
      <c r="F999">
        <v>96</v>
      </c>
      <c r="G999">
        <v>9500</v>
      </c>
      <c r="H999">
        <v>1</v>
      </c>
      <c r="I999">
        <v>26.18</v>
      </c>
      <c r="J999" t="s">
        <v>625</v>
      </c>
      <c r="K999" t="s">
        <v>748</v>
      </c>
      <c r="L999">
        <v>0</v>
      </c>
      <c r="M999">
        <v>0</v>
      </c>
      <c r="N999"/>
      <c r="O999"/>
      <c r="P999"/>
      <c r="Q999"/>
    </row>
    <row r="1000" spans="1:17" s="59" customFormat="1" x14ac:dyDescent="0.25">
      <c r="A1000" t="s">
        <v>51</v>
      </c>
      <c r="B1000">
        <v>10</v>
      </c>
      <c r="C1000">
        <v>8.4</v>
      </c>
      <c r="D1000">
        <v>3.4</v>
      </c>
      <c r="F1000">
        <v>58</v>
      </c>
      <c r="G1000">
        <v>4750</v>
      </c>
      <c r="H1000">
        <v>1</v>
      </c>
      <c r="I1000">
        <v>21.13</v>
      </c>
      <c r="J1000" t="s">
        <v>627</v>
      </c>
      <c r="K1000" t="s">
        <v>748</v>
      </c>
      <c r="L1000" t="s">
        <v>78</v>
      </c>
      <c r="M1000" t="s">
        <v>78</v>
      </c>
      <c r="N1000"/>
      <c r="O1000"/>
      <c r="P1000"/>
      <c r="Q1000"/>
    </row>
    <row r="1001" spans="1:17" s="59" customFormat="1" x14ac:dyDescent="0.25">
      <c r="A1001" t="s">
        <v>411</v>
      </c>
      <c r="B1001">
        <v>12.1</v>
      </c>
      <c r="C1001">
        <v>10.1</v>
      </c>
      <c r="D1001">
        <v>3.63</v>
      </c>
      <c r="F1001">
        <v>96</v>
      </c>
      <c r="G1001">
        <v>9500</v>
      </c>
      <c r="H1001">
        <v>1</v>
      </c>
      <c r="I1001">
        <v>26.18</v>
      </c>
      <c r="J1001" t="s">
        <v>625</v>
      </c>
      <c r="K1001" t="s">
        <v>748</v>
      </c>
      <c r="L1001" t="s">
        <v>78</v>
      </c>
      <c r="M1001" t="s">
        <v>78</v>
      </c>
      <c r="N1001"/>
      <c r="O1001"/>
      <c r="P1001"/>
      <c r="Q1001"/>
    </row>
    <row r="1002" spans="1:17" s="59" customFormat="1" x14ac:dyDescent="0.25">
      <c r="A1002" t="s">
        <v>119</v>
      </c>
      <c r="B1002">
        <v>10.1</v>
      </c>
      <c r="C1002">
        <v>8.6</v>
      </c>
      <c r="D1002">
        <v>3.26</v>
      </c>
      <c r="F1002">
        <v>52</v>
      </c>
      <c r="G1002">
        <v>6900</v>
      </c>
      <c r="H1002">
        <v>1</v>
      </c>
      <c r="I1002">
        <v>18.100000000000001</v>
      </c>
      <c r="J1002" t="s">
        <v>627</v>
      </c>
      <c r="K1002" t="s">
        <v>748</v>
      </c>
      <c r="L1002" t="s">
        <v>78</v>
      </c>
      <c r="M1002" t="s">
        <v>78</v>
      </c>
      <c r="N1002"/>
      <c r="O1002"/>
      <c r="P1002"/>
      <c r="Q1002"/>
    </row>
    <row r="1003" spans="1:17" s="59" customFormat="1" x14ac:dyDescent="0.25">
      <c r="A1003" t="s">
        <v>120</v>
      </c>
      <c r="B1003">
        <v>12</v>
      </c>
      <c r="C1003">
        <v>10</v>
      </c>
      <c r="D1003">
        <v>4</v>
      </c>
      <c r="F1003">
        <v>87</v>
      </c>
      <c r="G1003">
        <v>13500</v>
      </c>
      <c r="H1003">
        <v>1</v>
      </c>
      <c r="I1003">
        <v>22.01</v>
      </c>
      <c r="J1003" t="s">
        <v>627</v>
      </c>
      <c r="K1003" t="s">
        <v>748</v>
      </c>
      <c r="L1003" t="s">
        <v>78</v>
      </c>
      <c r="M1003" t="s">
        <v>78</v>
      </c>
      <c r="N1003"/>
      <c r="O1003"/>
      <c r="P1003"/>
      <c r="Q1003"/>
    </row>
    <row r="1004" spans="1:17" s="59" customFormat="1" x14ac:dyDescent="0.25">
      <c r="A1004" t="s">
        <v>121</v>
      </c>
      <c r="B1004">
        <v>6.95</v>
      </c>
      <c r="C1004">
        <v>5.8</v>
      </c>
      <c r="D1004">
        <v>2.5</v>
      </c>
      <c r="F1004">
        <v>26</v>
      </c>
      <c r="G1004">
        <v>950</v>
      </c>
      <c r="H1004">
        <v>1</v>
      </c>
      <c r="I1004">
        <v>16.100000000000001</v>
      </c>
      <c r="J1004" t="s">
        <v>626</v>
      </c>
      <c r="K1004" t="s">
        <v>748</v>
      </c>
      <c r="L1004" t="s">
        <v>78</v>
      </c>
      <c r="M1004" t="s">
        <v>78</v>
      </c>
      <c r="N1004"/>
      <c r="O1004"/>
      <c r="P1004"/>
      <c r="Q1004"/>
    </row>
    <row r="1005" spans="1:17" s="59" customFormat="1" x14ac:dyDescent="0.25">
      <c r="A1005" t="s">
        <v>122</v>
      </c>
      <c r="B1005">
        <v>6.25</v>
      </c>
      <c r="C1005">
        <v>5.4</v>
      </c>
      <c r="D1005">
        <v>2.8</v>
      </c>
      <c r="F1005">
        <v>23</v>
      </c>
      <c r="G1005">
        <v>800</v>
      </c>
      <c r="H1005">
        <v>1</v>
      </c>
      <c r="I1005">
        <v>15.61</v>
      </c>
      <c r="J1005" t="s">
        <v>626</v>
      </c>
      <c r="K1005" t="s">
        <v>748</v>
      </c>
      <c r="L1005" t="s">
        <v>78</v>
      </c>
      <c r="M1005" t="s">
        <v>78</v>
      </c>
      <c r="N1005"/>
      <c r="O1005"/>
      <c r="P1005"/>
      <c r="Q1005"/>
    </row>
    <row r="1006" spans="1:17" s="59" customFormat="1" x14ac:dyDescent="0.25">
      <c r="A1006" t="s">
        <v>123</v>
      </c>
      <c r="B1006">
        <v>7.3</v>
      </c>
      <c r="C1006">
        <v>6.65</v>
      </c>
      <c r="D1006">
        <v>2.5</v>
      </c>
      <c r="F1006">
        <v>29</v>
      </c>
      <c r="G1006">
        <v>1250</v>
      </c>
      <c r="H1006">
        <v>1.02</v>
      </c>
      <c r="I1006">
        <v>17.61</v>
      </c>
      <c r="J1006" t="s">
        <v>626</v>
      </c>
      <c r="K1006" t="s">
        <v>748</v>
      </c>
      <c r="L1006" t="s">
        <v>78</v>
      </c>
      <c r="M1006" t="s">
        <v>78</v>
      </c>
      <c r="N1006"/>
      <c r="O1006"/>
      <c r="P1006"/>
      <c r="Q1006"/>
    </row>
    <row r="1007" spans="1:17" s="59" customFormat="1" x14ac:dyDescent="0.25">
      <c r="A1007" t="s">
        <v>545</v>
      </c>
      <c r="B1007">
        <v>9.1999999999999993</v>
      </c>
      <c r="C1007">
        <v>7.61</v>
      </c>
      <c r="D1007">
        <v>3.11</v>
      </c>
      <c r="F1007">
        <v>47</v>
      </c>
      <c r="G1007">
        <v>3150</v>
      </c>
      <c r="H1007">
        <v>1</v>
      </c>
      <c r="I1007">
        <v>19.75</v>
      </c>
      <c r="J1007" t="s">
        <v>627</v>
      </c>
      <c r="K1007" t="s">
        <v>748</v>
      </c>
      <c r="L1007" t="s">
        <v>78</v>
      </c>
      <c r="M1007" t="s">
        <v>78</v>
      </c>
      <c r="N1007"/>
      <c r="O1007"/>
      <c r="P1007"/>
      <c r="Q1007"/>
    </row>
    <row r="1008" spans="1:17" s="59" customFormat="1" x14ac:dyDescent="0.25">
      <c r="A1008" t="s">
        <v>124</v>
      </c>
      <c r="B1008">
        <v>8.84</v>
      </c>
      <c r="C1008">
        <v>7.59</v>
      </c>
      <c r="D1008">
        <v>2.97</v>
      </c>
      <c r="F1008">
        <v>46</v>
      </c>
      <c r="G1008">
        <v>3200</v>
      </c>
      <c r="H1008">
        <v>1.02</v>
      </c>
      <c r="I1008">
        <v>19.510000000000002</v>
      </c>
      <c r="J1008" t="s">
        <v>627</v>
      </c>
      <c r="K1008" t="s">
        <v>748</v>
      </c>
      <c r="L1008" t="s">
        <v>78</v>
      </c>
      <c r="M1008" t="s">
        <v>78</v>
      </c>
      <c r="N1008"/>
      <c r="O1008"/>
      <c r="P1008"/>
      <c r="Q1008"/>
    </row>
    <row r="1009" spans="1:17" s="59" customFormat="1" x14ac:dyDescent="0.25">
      <c r="A1009" t="s">
        <v>125</v>
      </c>
      <c r="B1009">
        <v>9.1999999999999993</v>
      </c>
      <c r="C1009">
        <v>7.36</v>
      </c>
      <c r="D1009">
        <v>3.12</v>
      </c>
      <c r="F1009">
        <v>46</v>
      </c>
      <c r="G1009">
        <v>3500</v>
      </c>
      <c r="H1009">
        <v>1</v>
      </c>
      <c r="I1009">
        <v>18.59</v>
      </c>
      <c r="J1009" t="s">
        <v>627</v>
      </c>
      <c r="K1009" t="s">
        <v>748</v>
      </c>
      <c r="L1009" t="s">
        <v>78</v>
      </c>
      <c r="M1009" t="s">
        <v>78</v>
      </c>
      <c r="N1009"/>
      <c r="O1009"/>
      <c r="P1009"/>
      <c r="Q1009"/>
    </row>
    <row r="1010" spans="1:17" s="59" customFormat="1" x14ac:dyDescent="0.25">
      <c r="A1010" t="s">
        <v>126</v>
      </c>
      <c r="B1010">
        <v>9.31</v>
      </c>
      <c r="C1010">
        <v>7.36</v>
      </c>
      <c r="D1010">
        <v>3</v>
      </c>
      <c r="F1010">
        <v>59</v>
      </c>
      <c r="G1010">
        <v>5900</v>
      </c>
      <c r="H1010">
        <v>1</v>
      </c>
      <c r="I1010">
        <v>17.93</v>
      </c>
      <c r="J1010" t="s">
        <v>626</v>
      </c>
      <c r="K1010" t="s">
        <v>748</v>
      </c>
      <c r="L1010" t="s">
        <v>78</v>
      </c>
      <c r="M1010" t="s">
        <v>78</v>
      </c>
      <c r="N1010"/>
      <c r="O1010"/>
      <c r="P1010"/>
      <c r="Q1010"/>
    </row>
    <row r="1011" spans="1:17" s="59" customFormat="1" x14ac:dyDescent="0.25">
      <c r="A1011" t="s">
        <v>412</v>
      </c>
      <c r="B1011">
        <v>9.6</v>
      </c>
      <c r="C1011">
        <v>7.5</v>
      </c>
      <c r="D1011">
        <v>2.85</v>
      </c>
      <c r="F1011">
        <v>52</v>
      </c>
      <c r="G1011">
        <v>6200</v>
      </c>
      <c r="H1011">
        <v>1</v>
      </c>
      <c r="I1011">
        <v>16.97</v>
      </c>
      <c r="J1011" t="s">
        <v>626</v>
      </c>
      <c r="K1011" t="s">
        <v>748</v>
      </c>
      <c r="L1011" t="s">
        <v>78</v>
      </c>
      <c r="M1011" t="s">
        <v>78</v>
      </c>
      <c r="N1011"/>
      <c r="O1011"/>
      <c r="P1011"/>
      <c r="Q1011"/>
    </row>
    <row r="1012" spans="1:17" s="59" customFormat="1" x14ac:dyDescent="0.25">
      <c r="A1012" t="s">
        <v>127</v>
      </c>
      <c r="B1012">
        <v>10.52</v>
      </c>
      <c r="C1012">
        <v>8.99</v>
      </c>
      <c r="D1012">
        <v>3.35</v>
      </c>
      <c r="F1012">
        <v>61</v>
      </c>
      <c r="G1012">
        <v>4300</v>
      </c>
      <c r="H1012">
        <v>1</v>
      </c>
      <c r="I1012">
        <v>23.67</v>
      </c>
      <c r="J1012" t="s">
        <v>623</v>
      </c>
      <c r="K1012" t="s">
        <v>748</v>
      </c>
      <c r="L1012" t="s">
        <v>78</v>
      </c>
      <c r="M1012" t="s">
        <v>78</v>
      </c>
      <c r="N1012"/>
      <c r="O1012"/>
      <c r="P1012"/>
      <c r="Q1012"/>
    </row>
    <row r="1013" spans="1:17" s="59" customFormat="1" x14ac:dyDescent="0.25">
      <c r="A1013" t="s">
        <v>128</v>
      </c>
      <c r="B1013">
        <v>10.74</v>
      </c>
      <c r="C1013">
        <v>8.15</v>
      </c>
      <c r="D1013">
        <v>3.18</v>
      </c>
      <c r="F1013">
        <v>67</v>
      </c>
      <c r="G1013">
        <v>7100</v>
      </c>
      <c r="H1013">
        <v>1</v>
      </c>
      <c r="I1013">
        <v>20.190000000000001</v>
      </c>
      <c r="J1013" t="s">
        <v>627</v>
      </c>
      <c r="K1013" t="s">
        <v>748</v>
      </c>
      <c r="L1013" t="s">
        <v>78</v>
      </c>
      <c r="M1013" t="s">
        <v>78</v>
      </c>
      <c r="N1013"/>
      <c r="O1013"/>
      <c r="P1013"/>
      <c r="Q1013"/>
    </row>
    <row r="1014" spans="1:17" s="59" customFormat="1" x14ac:dyDescent="0.25">
      <c r="A1014" t="s">
        <v>129</v>
      </c>
      <c r="B1014">
        <v>10.74</v>
      </c>
      <c r="C1014">
        <v>8.15</v>
      </c>
      <c r="D1014">
        <v>3.18</v>
      </c>
      <c r="F1014">
        <v>67</v>
      </c>
      <c r="G1014">
        <v>7000</v>
      </c>
      <c r="H1014">
        <v>1</v>
      </c>
      <c r="I1014">
        <v>20.28</v>
      </c>
      <c r="J1014" t="s">
        <v>627</v>
      </c>
      <c r="K1014" t="s">
        <v>748</v>
      </c>
      <c r="L1014" t="s">
        <v>78</v>
      </c>
      <c r="M1014" t="s">
        <v>78</v>
      </c>
      <c r="N1014"/>
      <c r="O1014"/>
      <c r="P1014"/>
      <c r="Q1014"/>
    </row>
    <row r="1015" spans="1:17" s="59" customFormat="1" x14ac:dyDescent="0.25">
      <c r="A1015" t="s">
        <v>130</v>
      </c>
      <c r="B1015">
        <v>11.52</v>
      </c>
      <c r="C1015">
        <v>8.23</v>
      </c>
      <c r="D1015">
        <v>3.2</v>
      </c>
      <c r="F1015">
        <v>64</v>
      </c>
      <c r="G1015">
        <v>7100</v>
      </c>
      <c r="H1015">
        <v>1</v>
      </c>
      <c r="I1015">
        <v>20.41</v>
      </c>
      <c r="J1015" t="s">
        <v>627</v>
      </c>
      <c r="K1015" t="s">
        <v>748</v>
      </c>
      <c r="L1015" t="s">
        <v>78</v>
      </c>
      <c r="M1015" t="s">
        <v>78</v>
      </c>
      <c r="N1015"/>
      <c r="O1015"/>
      <c r="P1015"/>
      <c r="Q1015"/>
    </row>
    <row r="1016" spans="1:17" s="59" customFormat="1" x14ac:dyDescent="0.25">
      <c r="A1016" t="s">
        <v>131</v>
      </c>
      <c r="B1016">
        <v>13.32</v>
      </c>
      <c r="C1016">
        <v>9.5</v>
      </c>
      <c r="D1016">
        <v>3.45</v>
      </c>
      <c r="F1016">
        <v>85</v>
      </c>
      <c r="G1016">
        <v>7854</v>
      </c>
      <c r="H1016">
        <v>0.97</v>
      </c>
      <c r="I1016">
        <v>25.53</v>
      </c>
      <c r="J1016" t="s">
        <v>625</v>
      </c>
      <c r="K1016" t="s">
        <v>748</v>
      </c>
      <c r="L1016" t="s">
        <v>78</v>
      </c>
      <c r="M1016" t="s">
        <v>78</v>
      </c>
      <c r="N1016"/>
      <c r="O1016"/>
      <c r="P1016"/>
      <c r="Q1016"/>
    </row>
    <row r="1017" spans="1:17" s="59" customFormat="1" x14ac:dyDescent="0.25">
      <c r="A1017" t="s">
        <v>1680</v>
      </c>
      <c r="B1017">
        <v>13.79</v>
      </c>
      <c r="C1017">
        <v>10.97</v>
      </c>
      <c r="D1017">
        <v>3.97</v>
      </c>
      <c r="F1017">
        <v>102.25</v>
      </c>
      <c r="G1017">
        <v>15500</v>
      </c>
      <c r="H1017">
        <v>1.08</v>
      </c>
      <c r="I1017">
        <v>27.49</v>
      </c>
      <c r="J1017" t="s">
        <v>625</v>
      </c>
      <c r="K1017" t="s">
        <v>748</v>
      </c>
      <c r="L1017" t="s">
        <v>78</v>
      </c>
      <c r="M1017" t="s">
        <v>78</v>
      </c>
      <c r="N1017"/>
      <c r="O1017"/>
      <c r="P1017"/>
      <c r="Q1017"/>
    </row>
    <row r="1018" spans="1:17" s="59" customFormat="1" x14ac:dyDescent="0.25">
      <c r="A1018" t="s">
        <v>514</v>
      </c>
      <c r="B1018">
        <v>8.4</v>
      </c>
      <c r="C1018">
        <v>7.55</v>
      </c>
      <c r="D1018">
        <v>2.8</v>
      </c>
      <c r="F1018">
        <v>32</v>
      </c>
      <c r="G1018">
        <v>5500</v>
      </c>
      <c r="H1018">
        <v>0.98</v>
      </c>
      <c r="I1018">
        <v>12.95</v>
      </c>
      <c r="J1018" t="s">
        <v>626</v>
      </c>
      <c r="K1018" t="s">
        <v>748</v>
      </c>
      <c r="L1018" t="s">
        <v>78</v>
      </c>
      <c r="M1018" t="s">
        <v>78</v>
      </c>
      <c r="N1018"/>
      <c r="O1018"/>
      <c r="P1018"/>
      <c r="Q1018"/>
    </row>
    <row r="1019" spans="1:17" s="59" customFormat="1" x14ac:dyDescent="0.25">
      <c r="A1019" t="s">
        <v>132</v>
      </c>
      <c r="B1019">
        <v>11.55</v>
      </c>
      <c r="C1019">
        <v>9.19</v>
      </c>
      <c r="D1019">
        <v>3.53</v>
      </c>
      <c r="F1019">
        <v>77</v>
      </c>
      <c r="G1019">
        <v>7500</v>
      </c>
      <c r="H1019">
        <v>1.03</v>
      </c>
      <c r="I1019">
        <v>24.14</v>
      </c>
      <c r="J1019" t="s">
        <v>623</v>
      </c>
      <c r="K1019" t="s">
        <v>748</v>
      </c>
      <c r="L1019" t="s">
        <v>78</v>
      </c>
      <c r="M1019" t="s">
        <v>78</v>
      </c>
      <c r="N1019"/>
      <c r="O1019"/>
      <c r="P1019"/>
      <c r="Q1019"/>
    </row>
    <row r="1020" spans="1:17" s="59" customFormat="1" x14ac:dyDescent="0.25">
      <c r="A1020" t="s">
        <v>133</v>
      </c>
      <c r="B1020">
        <v>7.98</v>
      </c>
      <c r="C1020">
        <v>6.3</v>
      </c>
      <c r="D1020">
        <v>2.8</v>
      </c>
      <c r="F1020">
        <v>37</v>
      </c>
      <c r="G1020">
        <v>2400</v>
      </c>
      <c r="H1020">
        <v>1</v>
      </c>
      <c r="I1020">
        <v>16.29</v>
      </c>
      <c r="J1020" t="s">
        <v>626</v>
      </c>
      <c r="K1020" t="s">
        <v>748</v>
      </c>
      <c r="L1020" t="s">
        <v>78</v>
      </c>
      <c r="M1020" t="s">
        <v>78</v>
      </c>
      <c r="N1020"/>
      <c r="O1020"/>
      <c r="P1020"/>
      <c r="Q1020"/>
    </row>
    <row r="1021" spans="1:17" s="59" customFormat="1" x14ac:dyDescent="0.25">
      <c r="A1021" t="s">
        <v>473</v>
      </c>
      <c r="B1021">
        <v>13.82</v>
      </c>
      <c r="C1021">
        <v>11.07</v>
      </c>
      <c r="D1021">
        <v>3.9</v>
      </c>
      <c r="F1021">
        <v>102</v>
      </c>
      <c r="G1021">
        <v>15500</v>
      </c>
      <c r="H1021">
        <v>1.08</v>
      </c>
      <c r="I1021">
        <v>27.7</v>
      </c>
      <c r="J1021" t="s">
        <v>624</v>
      </c>
      <c r="K1021" t="s">
        <v>748</v>
      </c>
      <c r="L1021" t="s">
        <v>78</v>
      </c>
      <c r="M1021" t="s">
        <v>78</v>
      </c>
      <c r="N1021"/>
      <c r="O1021"/>
      <c r="P1021"/>
      <c r="Q1021"/>
    </row>
    <row r="1022" spans="1:17" s="59" customFormat="1" x14ac:dyDescent="0.25">
      <c r="A1022" t="s">
        <v>134</v>
      </c>
      <c r="B1022">
        <v>10.26</v>
      </c>
      <c r="C1022">
        <v>8.15</v>
      </c>
      <c r="D1022">
        <v>3.38</v>
      </c>
      <c r="F1022">
        <v>67</v>
      </c>
      <c r="G1022">
        <v>4500</v>
      </c>
      <c r="H1022">
        <v>1.03</v>
      </c>
      <c r="I1022">
        <v>23.59</v>
      </c>
      <c r="J1022" t="s">
        <v>623</v>
      </c>
      <c r="K1022" t="s">
        <v>748</v>
      </c>
      <c r="L1022" t="s">
        <v>78</v>
      </c>
      <c r="M1022" t="s">
        <v>78</v>
      </c>
      <c r="N1022"/>
      <c r="O1022"/>
      <c r="P1022"/>
      <c r="Q1022"/>
    </row>
    <row r="1023" spans="1:17" s="59" customFormat="1" x14ac:dyDescent="0.25">
      <c r="A1023" t="s">
        <v>135</v>
      </c>
      <c r="B1023">
        <v>11.02</v>
      </c>
      <c r="C1023">
        <v>8.91</v>
      </c>
      <c r="D1023">
        <v>3.6</v>
      </c>
      <c r="F1023">
        <v>86</v>
      </c>
      <c r="G1023">
        <v>7162</v>
      </c>
      <c r="H1023">
        <v>1.05</v>
      </c>
      <c r="I1023">
        <v>25.46</v>
      </c>
      <c r="J1023" t="s">
        <v>625</v>
      </c>
      <c r="K1023" t="s">
        <v>748</v>
      </c>
      <c r="L1023" t="s">
        <v>78</v>
      </c>
      <c r="M1023" t="s">
        <v>78</v>
      </c>
      <c r="N1023"/>
      <c r="O1023"/>
      <c r="P1023"/>
      <c r="Q1023"/>
    </row>
    <row r="1024" spans="1:17" s="59" customFormat="1" x14ac:dyDescent="0.25">
      <c r="A1024" t="s">
        <v>139</v>
      </c>
      <c r="B1024">
        <v>13.37</v>
      </c>
      <c r="C1024">
        <v>11.03</v>
      </c>
      <c r="D1024">
        <v>4.08</v>
      </c>
      <c r="F1024">
        <v>112</v>
      </c>
      <c r="G1024">
        <v>11000</v>
      </c>
      <c r="H1024">
        <v>1</v>
      </c>
      <c r="I1024">
        <v>29.43</v>
      </c>
      <c r="J1024" t="s">
        <v>624</v>
      </c>
      <c r="K1024" t="s">
        <v>748</v>
      </c>
      <c r="L1024" t="s">
        <v>78</v>
      </c>
      <c r="M1024" t="s">
        <v>78</v>
      </c>
      <c r="N1024"/>
      <c r="O1024"/>
      <c r="P1024"/>
      <c r="Q1024"/>
    </row>
    <row r="1025" spans="1:17" s="59" customFormat="1" x14ac:dyDescent="0.25">
      <c r="A1025" t="s">
        <v>140</v>
      </c>
      <c r="B1025">
        <v>7.55</v>
      </c>
      <c r="C1025">
        <v>6.35</v>
      </c>
      <c r="D1025">
        <v>2.81</v>
      </c>
      <c r="F1025">
        <v>34</v>
      </c>
      <c r="G1025">
        <v>1800</v>
      </c>
      <c r="H1025">
        <v>1</v>
      </c>
      <c r="I1025">
        <v>16.79</v>
      </c>
      <c r="J1025" t="s">
        <v>626</v>
      </c>
      <c r="K1025" t="s">
        <v>748</v>
      </c>
      <c r="L1025" t="s">
        <v>78</v>
      </c>
      <c r="M1025" t="s">
        <v>78</v>
      </c>
      <c r="N1025"/>
      <c r="O1025"/>
      <c r="P1025"/>
      <c r="Q1025"/>
    </row>
    <row r="1026" spans="1:17" s="59" customFormat="1" x14ac:dyDescent="0.25">
      <c r="A1026" t="s">
        <v>699</v>
      </c>
      <c r="B1026">
        <v>8.6999999999999993</v>
      </c>
      <c r="C1026">
        <v>7.38</v>
      </c>
      <c r="D1026">
        <v>2.86</v>
      </c>
      <c r="F1026">
        <v>45</v>
      </c>
      <c r="G1026">
        <v>2600</v>
      </c>
      <c r="H1026">
        <v>1</v>
      </c>
      <c r="I1026">
        <v>19.68</v>
      </c>
      <c r="J1026" t="s">
        <v>627</v>
      </c>
      <c r="K1026" t="s">
        <v>748</v>
      </c>
      <c r="L1026" t="s">
        <v>78</v>
      </c>
      <c r="M1026" t="s">
        <v>78</v>
      </c>
      <c r="N1026"/>
      <c r="O1026"/>
      <c r="P1026"/>
      <c r="Q1026"/>
    </row>
    <row r="1027" spans="1:17" s="59" customFormat="1" x14ac:dyDescent="0.25">
      <c r="A1027" t="s">
        <v>538</v>
      </c>
      <c r="B1027">
        <v>9.66</v>
      </c>
      <c r="C1027">
        <v>9.3000000000000007</v>
      </c>
      <c r="D1027">
        <v>3.39</v>
      </c>
      <c r="F1027">
        <v>67</v>
      </c>
      <c r="G1027">
        <v>4620</v>
      </c>
      <c r="H1027">
        <v>1.03</v>
      </c>
      <c r="I1027">
        <v>24.78</v>
      </c>
      <c r="J1027" t="s">
        <v>623</v>
      </c>
      <c r="K1027" t="s">
        <v>748</v>
      </c>
      <c r="L1027" t="s">
        <v>78</v>
      </c>
      <c r="M1027" t="s">
        <v>78</v>
      </c>
      <c r="N1027"/>
      <c r="O1027"/>
      <c r="P1027"/>
      <c r="Q1027"/>
    </row>
    <row r="1028" spans="1:17" s="59" customFormat="1" x14ac:dyDescent="0.25">
      <c r="A1028" t="s">
        <v>1681</v>
      </c>
      <c r="B1028">
        <v>9.5399999999999991</v>
      </c>
      <c r="C1028">
        <v>8.8000000000000007</v>
      </c>
      <c r="D1028">
        <v>3.23</v>
      </c>
      <c r="F1028">
        <v>54.65</v>
      </c>
      <c r="G1028">
        <v>3600</v>
      </c>
      <c r="H1028">
        <v>1.03</v>
      </c>
      <c r="I1028">
        <v>23.25</v>
      </c>
      <c r="J1028" t="s">
        <v>623</v>
      </c>
      <c r="K1028" t="s">
        <v>748</v>
      </c>
      <c r="L1028" t="s">
        <v>78</v>
      </c>
      <c r="M1028" t="s">
        <v>78</v>
      </c>
      <c r="N1028"/>
      <c r="O1028"/>
      <c r="P1028"/>
      <c r="Q1028"/>
    </row>
    <row r="1029" spans="1:17" s="59" customFormat="1" x14ac:dyDescent="0.25">
      <c r="A1029" t="s">
        <v>1682</v>
      </c>
      <c r="B1029">
        <v>9.5399999999999991</v>
      </c>
      <c r="C1029">
        <v>8.8000000000000007</v>
      </c>
      <c r="D1029">
        <v>3.23</v>
      </c>
      <c r="F1029">
        <v>54.65</v>
      </c>
      <c r="G1029">
        <v>3600</v>
      </c>
      <c r="H1029">
        <v>1.01</v>
      </c>
      <c r="I1029">
        <v>22.8</v>
      </c>
      <c r="J1029" t="s">
        <v>623</v>
      </c>
      <c r="K1029" t="s">
        <v>748</v>
      </c>
      <c r="L1029" t="s">
        <v>78</v>
      </c>
      <c r="M1029" t="s">
        <v>78</v>
      </c>
      <c r="N1029"/>
      <c r="O1029"/>
      <c r="P1029"/>
      <c r="Q1029"/>
    </row>
    <row r="1030" spans="1:17" s="59" customFormat="1" x14ac:dyDescent="0.25">
      <c r="A1030" t="s">
        <v>1683</v>
      </c>
      <c r="B1030">
        <v>9.74</v>
      </c>
      <c r="C1030">
        <v>8.9499999999999993</v>
      </c>
      <c r="D1030">
        <v>3.42</v>
      </c>
      <c r="F1030">
        <v>62.98</v>
      </c>
      <c r="G1030">
        <v>4400</v>
      </c>
      <c r="H1030">
        <v>1</v>
      </c>
      <c r="I1030">
        <v>23.19</v>
      </c>
      <c r="J1030" t="s">
        <v>623</v>
      </c>
      <c r="K1030" t="s">
        <v>748</v>
      </c>
      <c r="L1030" t="s">
        <v>78</v>
      </c>
      <c r="M1030" t="s">
        <v>78</v>
      </c>
      <c r="N1030"/>
      <c r="O1030"/>
      <c r="P1030"/>
      <c r="Q1030"/>
    </row>
    <row r="1031" spans="1:17" s="59" customFormat="1" x14ac:dyDescent="0.25">
      <c r="A1031" t="s">
        <v>1534</v>
      </c>
      <c r="B1031">
        <v>9.7200000000000006</v>
      </c>
      <c r="C1031">
        <v>8.89</v>
      </c>
      <c r="D1031">
        <v>3.26</v>
      </c>
      <c r="F1031">
        <v>57</v>
      </c>
      <c r="G1031">
        <v>4230</v>
      </c>
      <c r="H1031">
        <v>1</v>
      </c>
      <c r="I1031">
        <v>22.23</v>
      </c>
      <c r="J1031" t="s">
        <v>627</v>
      </c>
      <c r="K1031" t="s">
        <v>748</v>
      </c>
      <c r="L1031" t="s">
        <v>78</v>
      </c>
      <c r="M1031" t="s">
        <v>78</v>
      </c>
      <c r="N1031"/>
      <c r="O1031"/>
      <c r="P1031"/>
      <c r="Q1031"/>
    </row>
    <row r="1032" spans="1:17" s="59" customFormat="1" x14ac:dyDescent="0.25">
      <c r="A1032" t="s">
        <v>1535</v>
      </c>
      <c r="B1032">
        <v>9.7200000000000006</v>
      </c>
      <c r="C1032">
        <v>8.89</v>
      </c>
      <c r="D1032">
        <v>3.26</v>
      </c>
      <c r="F1032">
        <v>57</v>
      </c>
      <c r="G1032">
        <v>4500</v>
      </c>
      <c r="H1032">
        <v>1</v>
      </c>
      <c r="I1032">
        <v>21.81</v>
      </c>
      <c r="J1032" t="s">
        <v>627</v>
      </c>
      <c r="K1032" t="s">
        <v>748</v>
      </c>
      <c r="L1032" t="s">
        <v>78</v>
      </c>
      <c r="M1032" t="s">
        <v>78</v>
      </c>
      <c r="N1032"/>
      <c r="O1032"/>
      <c r="P1032"/>
      <c r="Q1032"/>
    </row>
    <row r="1033" spans="1:17" s="59" customFormat="1" x14ac:dyDescent="0.25">
      <c r="A1033" t="s">
        <v>1536</v>
      </c>
      <c r="B1033">
        <v>9.7200000000000006</v>
      </c>
      <c r="C1033">
        <v>8.89</v>
      </c>
      <c r="D1033">
        <v>3.26</v>
      </c>
      <c r="F1033">
        <v>57</v>
      </c>
      <c r="G1033">
        <v>4337</v>
      </c>
      <c r="H1033">
        <v>1</v>
      </c>
      <c r="I1033">
        <v>22.06</v>
      </c>
      <c r="J1033" t="s">
        <v>627</v>
      </c>
      <c r="K1033" t="s">
        <v>748</v>
      </c>
      <c r="L1033" t="s">
        <v>78</v>
      </c>
      <c r="M1033" t="s">
        <v>78</v>
      </c>
      <c r="N1033"/>
      <c r="O1033"/>
      <c r="P1033"/>
      <c r="Q1033"/>
    </row>
    <row r="1034" spans="1:17" s="59" customFormat="1" x14ac:dyDescent="0.25">
      <c r="A1034" t="s">
        <v>1537</v>
      </c>
      <c r="B1034">
        <v>10</v>
      </c>
      <c r="C1034">
        <v>9.3000000000000007</v>
      </c>
      <c r="D1034">
        <v>3.45</v>
      </c>
      <c r="F1034">
        <v>61.93</v>
      </c>
      <c r="G1034">
        <v>4500</v>
      </c>
      <c r="H1034">
        <v>1.02</v>
      </c>
      <c r="I1034">
        <v>24.06</v>
      </c>
      <c r="J1034" t="s">
        <v>623</v>
      </c>
      <c r="K1034" t="s">
        <v>748</v>
      </c>
      <c r="L1034" t="s">
        <v>78</v>
      </c>
      <c r="M1034" t="s">
        <v>78</v>
      </c>
      <c r="N1034"/>
      <c r="O1034"/>
      <c r="P1034"/>
      <c r="Q1034"/>
    </row>
    <row r="1035" spans="1:17" s="59" customFormat="1" x14ac:dyDescent="0.25">
      <c r="A1035" t="s">
        <v>1538</v>
      </c>
      <c r="B1035">
        <v>10</v>
      </c>
      <c r="C1035">
        <v>9.3000000000000007</v>
      </c>
      <c r="D1035">
        <v>3.45</v>
      </c>
      <c r="F1035">
        <v>61.93</v>
      </c>
      <c r="G1035">
        <v>4500</v>
      </c>
      <c r="H1035">
        <v>1.01</v>
      </c>
      <c r="I1035">
        <v>23.82</v>
      </c>
      <c r="J1035" t="s">
        <v>623</v>
      </c>
      <c r="K1035" t="s">
        <v>748</v>
      </c>
      <c r="L1035" t="s">
        <v>78</v>
      </c>
      <c r="M1035" t="s">
        <v>78</v>
      </c>
      <c r="N1035"/>
      <c r="O1035"/>
      <c r="P1035"/>
      <c r="Q1035"/>
    </row>
    <row r="1036" spans="1:17" s="59" customFormat="1" x14ac:dyDescent="0.25">
      <c r="A1036" t="s">
        <v>1318</v>
      </c>
      <c r="B1036">
        <v>10.38</v>
      </c>
      <c r="C1036">
        <v>9.4</v>
      </c>
      <c r="D1036">
        <v>3.48</v>
      </c>
      <c r="F1036">
        <v>66</v>
      </c>
      <c r="G1036">
        <v>6100</v>
      </c>
      <c r="H1036">
        <v>1</v>
      </c>
      <c r="I1036">
        <v>22.59</v>
      </c>
      <c r="J1036" t="s">
        <v>623</v>
      </c>
      <c r="K1036" t="s">
        <v>748</v>
      </c>
      <c r="L1036" t="s">
        <v>78</v>
      </c>
      <c r="M1036" t="s">
        <v>78</v>
      </c>
      <c r="N1036"/>
      <c r="O1036"/>
      <c r="P1036"/>
      <c r="Q1036"/>
    </row>
    <row r="1037" spans="1:17" s="59" customFormat="1" x14ac:dyDescent="0.25">
      <c r="A1037" t="s">
        <v>141</v>
      </c>
      <c r="B1037">
        <v>10.1</v>
      </c>
      <c r="C1037">
        <v>9.1300000000000008</v>
      </c>
      <c r="D1037">
        <v>3.43</v>
      </c>
      <c r="F1037">
        <v>56</v>
      </c>
      <c r="G1037">
        <v>4900</v>
      </c>
      <c r="H1037">
        <v>1</v>
      </c>
      <c r="I1037">
        <v>21.67</v>
      </c>
      <c r="J1037" t="s">
        <v>627</v>
      </c>
      <c r="K1037" t="s">
        <v>748</v>
      </c>
      <c r="L1037" t="s">
        <v>78</v>
      </c>
      <c r="M1037" t="s">
        <v>78</v>
      </c>
      <c r="N1037"/>
      <c r="O1037"/>
      <c r="P1037"/>
      <c r="Q1037"/>
    </row>
    <row r="1038" spans="1:17" s="59" customFormat="1" x14ac:dyDescent="0.25">
      <c r="A1038" t="s">
        <v>413</v>
      </c>
      <c r="B1038">
        <v>10.4</v>
      </c>
      <c r="C1038">
        <v>9.48</v>
      </c>
      <c r="D1038">
        <v>3.8</v>
      </c>
      <c r="F1038">
        <v>61</v>
      </c>
      <c r="G1038">
        <v>5300</v>
      </c>
      <c r="H1038">
        <v>1.02</v>
      </c>
      <c r="I1038">
        <v>23.33</v>
      </c>
      <c r="J1038" t="s">
        <v>623</v>
      </c>
      <c r="K1038" t="s">
        <v>748</v>
      </c>
      <c r="L1038" t="s">
        <v>78</v>
      </c>
      <c r="M1038" t="s">
        <v>78</v>
      </c>
      <c r="N1038"/>
      <c r="O1038"/>
      <c r="P1038"/>
      <c r="Q1038"/>
    </row>
    <row r="1039" spans="1:17" s="59" customFormat="1" x14ac:dyDescent="0.25">
      <c r="A1039" t="s">
        <v>414</v>
      </c>
      <c r="B1039">
        <v>10.4</v>
      </c>
      <c r="C1039">
        <v>9.48</v>
      </c>
      <c r="D1039">
        <v>3.8</v>
      </c>
      <c r="F1039">
        <v>61</v>
      </c>
      <c r="G1039">
        <v>5300</v>
      </c>
      <c r="H1039">
        <v>1.02</v>
      </c>
      <c r="I1039">
        <v>23.33</v>
      </c>
      <c r="J1039" t="s">
        <v>623</v>
      </c>
      <c r="K1039" t="s">
        <v>748</v>
      </c>
      <c r="L1039" t="s">
        <v>78</v>
      </c>
      <c r="M1039" t="s">
        <v>78</v>
      </c>
      <c r="N1039"/>
      <c r="O1039"/>
      <c r="P1039"/>
      <c r="Q1039"/>
    </row>
    <row r="1040" spans="1:17" s="59" customFormat="1" x14ac:dyDescent="0.25">
      <c r="A1040" t="s">
        <v>1539</v>
      </c>
      <c r="B1040">
        <v>10.4</v>
      </c>
      <c r="C1040">
        <v>9.48</v>
      </c>
      <c r="D1040">
        <v>3.8</v>
      </c>
      <c r="F1040">
        <v>66.28</v>
      </c>
      <c r="G1040">
        <v>5300</v>
      </c>
      <c r="H1040">
        <v>1</v>
      </c>
      <c r="I1040">
        <v>23.84</v>
      </c>
      <c r="J1040" t="s">
        <v>623</v>
      </c>
      <c r="K1040" t="s">
        <v>748</v>
      </c>
      <c r="L1040" t="s">
        <v>78</v>
      </c>
      <c r="M1040" t="s">
        <v>78</v>
      </c>
      <c r="N1040"/>
      <c r="O1040"/>
      <c r="P1040"/>
      <c r="Q1040"/>
    </row>
    <row r="1041" spans="1:17" s="59" customFormat="1" x14ac:dyDescent="0.25">
      <c r="A1041" t="s">
        <v>142</v>
      </c>
      <c r="B1041">
        <v>10.8</v>
      </c>
      <c r="C1041">
        <v>9.48</v>
      </c>
      <c r="D1041">
        <v>3.8</v>
      </c>
      <c r="F1041">
        <v>72</v>
      </c>
      <c r="G1041">
        <v>5500</v>
      </c>
      <c r="H1041">
        <v>1</v>
      </c>
      <c r="I1041">
        <v>24.86</v>
      </c>
      <c r="J1041" t="s">
        <v>623</v>
      </c>
      <c r="K1041" t="s">
        <v>748</v>
      </c>
      <c r="L1041" t="s">
        <v>78</v>
      </c>
      <c r="M1041" t="s">
        <v>78</v>
      </c>
      <c r="N1041"/>
      <c r="O1041"/>
      <c r="P1041"/>
      <c r="Q1041"/>
    </row>
    <row r="1042" spans="1:17" s="59" customFormat="1" x14ac:dyDescent="0.25">
      <c r="A1042" t="s">
        <v>546</v>
      </c>
      <c r="B1042">
        <v>11.48</v>
      </c>
      <c r="C1042">
        <v>10.4</v>
      </c>
      <c r="D1042">
        <v>3.92</v>
      </c>
      <c r="F1042">
        <v>76</v>
      </c>
      <c r="G1042">
        <v>6515</v>
      </c>
      <c r="H1042">
        <v>1.02</v>
      </c>
      <c r="I1042">
        <v>26.65</v>
      </c>
      <c r="J1042" t="s">
        <v>625</v>
      </c>
      <c r="K1042" t="s">
        <v>748</v>
      </c>
      <c r="L1042" t="s">
        <v>78</v>
      </c>
      <c r="M1042" t="s">
        <v>78</v>
      </c>
      <c r="N1042"/>
      <c r="O1042"/>
      <c r="P1042"/>
      <c r="Q1042"/>
    </row>
    <row r="1043" spans="1:17" s="59" customFormat="1" x14ac:dyDescent="0.25">
      <c r="A1043" t="s">
        <v>143</v>
      </c>
      <c r="B1043">
        <v>10.6</v>
      </c>
      <c r="C1043">
        <v>9.6300000000000008</v>
      </c>
      <c r="D1043">
        <v>3.8</v>
      </c>
      <c r="F1043">
        <v>68.540000000000006</v>
      </c>
      <c r="G1043">
        <v>5100</v>
      </c>
      <c r="H1043">
        <v>1.02</v>
      </c>
      <c r="I1043">
        <v>25.4</v>
      </c>
      <c r="J1043" t="s">
        <v>625</v>
      </c>
      <c r="K1043" t="s">
        <v>748</v>
      </c>
      <c r="L1043" t="s">
        <v>78</v>
      </c>
      <c r="M1043" t="s">
        <v>78</v>
      </c>
      <c r="N1043"/>
      <c r="O1043"/>
      <c r="P1043"/>
      <c r="Q1043"/>
    </row>
    <row r="1044" spans="1:17" s="59" customFormat="1" x14ac:dyDescent="0.25">
      <c r="A1044" t="s">
        <v>1540</v>
      </c>
      <c r="B1044">
        <v>10.6</v>
      </c>
      <c r="C1044">
        <v>9.6300000000000008</v>
      </c>
      <c r="D1044">
        <v>3.8</v>
      </c>
      <c r="F1044">
        <v>68.540000000000006</v>
      </c>
      <c r="G1044">
        <v>5100</v>
      </c>
      <c r="H1044">
        <v>1.02</v>
      </c>
      <c r="I1044">
        <v>25.4</v>
      </c>
      <c r="J1044" t="s">
        <v>625</v>
      </c>
      <c r="K1044" t="s">
        <v>748</v>
      </c>
      <c r="L1044" t="s">
        <v>78</v>
      </c>
      <c r="M1044" t="s">
        <v>78</v>
      </c>
      <c r="N1044"/>
      <c r="O1044"/>
      <c r="P1044"/>
      <c r="Q1044"/>
    </row>
    <row r="1045" spans="1:17" s="59" customFormat="1" x14ac:dyDescent="0.25">
      <c r="A1045" t="s">
        <v>1541</v>
      </c>
      <c r="B1045">
        <v>11</v>
      </c>
      <c r="C1045">
        <v>10.199999999999999</v>
      </c>
      <c r="D1045">
        <v>3.73</v>
      </c>
      <c r="F1045">
        <v>78</v>
      </c>
      <c r="G1045">
        <v>6600</v>
      </c>
      <c r="H1045">
        <v>1.01</v>
      </c>
      <c r="I1045">
        <v>25.95</v>
      </c>
      <c r="J1045" t="s">
        <v>625</v>
      </c>
      <c r="K1045" t="s">
        <v>748</v>
      </c>
      <c r="L1045" t="s">
        <v>78</v>
      </c>
      <c r="M1045" t="s">
        <v>78</v>
      </c>
      <c r="N1045"/>
      <c r="O1045"/>
      <c r="P1045"/>
      <c r="Q1045"/>
    </row>
    <row r="1046" spans="1:17" s="59" customFormat="1" x14ac:dyDescent="0.25">
      <c r="A1046" t="s">
        <v>1542</v>
      </c>
      <c r="B1046">
        <v>11</v>
      </c>
      <c r="C1046">
        <v>10.199999999999999</v>
      </c>
      <c r="D1046">
        <v>3.73</v>
      </c>
      <c r="F1046">
        <v>78</v>
      </c>
      <c r="G1046">
        <v>6600</v>
      </c>
      <c r="H1046">
        <v>1</v>
      </c>
      <c r="I1046">
        <v>25.69</v>
      </c>
      <c r="J1046" t="s">
        <v>625</v>
      </c>
      <c r="K1046" t="s">
        <v>748</v>
      </c>
      <c r="L1046" t="s">
        <v>78</v>
      </c>
      <c r="M1046" t="s">
        <v>78</v>
      </c>
      <c r="N1046"/>
      <c r="O1046"/>
      <c r="P1046"/>
      <c r="Q1046"/>
    </row>
    <row r="1047" spans="1:17" s="59" customFormat="1" x14ac:dyDescent="0.25">
      <c r="A1047" t="s">
        <v>144</v>
      </c>
      <c r="B1047">
        <v>11.75</v>
      </c>
      <c r="C1047">
        <v>10</v>
      </c>
      <c r="D1047">
        <v>3.96</v>
      </c>
      <c r="F1047">
        <v>70</v>
      </c>
      <c r="G1047">
        <v>6800</v>
      </c>
      <c r="H1047">
        <v>1</v>
      </c>
      <c r="I1047">
        <v>24.37</v>
      </c>
      <c r="J1047" t="s">
        <v>623</v>
      </c>
      <c r="K1047" t="s">
        <v>748</v>
      </c>
      <c r="L1047" t="s">
        <v>78</v>
      </c>
      <c r="M1047" t="s">
        <v>78</v>
      </c>
      <c r="N1047"/>
      <c r="O1047"/>
      <c r="P1047"/>
      <c r="Q1047"/>
    </row>
    <row r="1048" spans="1:17" s="59" customFormat="1" x14ac:dyDescent="0.25">
      <c r="A1048" t="s">
        <v>586</v>
      </c>
      <c r="B1048">
        <v>11.62</v>
      </c>
      <c r="C1048">
        <v>10.69</v>
      </c>
      <c r="D1048">
        <v>3.96</v>
      </c>
      <c r="F1048">
        <v>84</v>
      </c>
      <c r="G1048">
        <v>7500</v>
      </c>
      <c r="H1048">
        <v>1.03</v>
      </c>
      <c r="I1048">
        <v>27.65</v>
      </c>
      <c r="J1048" t="s">
        <v>624</v>
      </c>
      <c r="K1048" t="s">
        <v>748</v>
      </c>
      <c r="L1048" t="s">
        <v>78</v>
      </c>
      <c r="M1048" t="s">
        <v>78</v>
      </c>
      <c r="N1048"/>
      <c r="O1048"/>
      <c r="P1048"/>
      <c r="Q1048"/>
    </row>
    <row r="1049" spans="1:17" s="59" customFormat="1" x14ac:dyDescent="0.25">
      <c r="A1049" t="s">
        <v>145</v>
      </c>
      <c r="B1049">
        <v>11.34</v>
      </c>
      <c r="C1049">
        <v>10.15</v>
      </c>
      <c r="D1049">
        <v>3.9</v>
      </c>
      <c r="F1049">
        <v>77</v>
      </c>
      <c r="G1049">
        <v>6500</v>
      </c>
      <c r="H1049">
        <v>1</v>
      </c>
      <c r="I1049">
        <v>25.83</v>
      </c>
      <c r="J1049" t="s">
        <v>625</v>
      </c>
      <c r="K1049" t="s">
        <v>748</v>
      </c>
      <c r="L1049">
        <v>0</v>
      </c>
      <c r="M1049">
        <v>0</v>
      </c>
      <c r="N1049"/>
      <c r="O1049"/>
      <c r="P1049"/>
      <c r="Q1049"/>
    </row>
    <row r="1050" spans="1:17" s="59" customFormat="1" x14ac:dyDescent="0.25">
      <c r="A1050" t="s">
        <v>1543</v>
      </c>
      <c r="B1050">
        <v>11.34</v>
      </c>
      <c r="C1050">
        <v>9.59</v>
      </c>
      <c r="D1050">
        <v>3.9</v>
      </c>
      <c r="F1050">
        <v>80.05</v>
      </c>
      <c r="G1050">
        <v>6500</v>
      </c>
      <c r="H1050">
        <v>1</v>
      </c>
      <c r="I1050">
        <v>25.48</v>
      </c>
      <c r="J1050" t="s">
        <v>625</v>
      </c>
      <c r="K1050" t="s">
        <v>748</v>
      </c>
      <c r="L1050" t="s">
        <v>78</v>
      </c>
      <c r="M1050" t="s">
        <v>78</v>
      </c>
      <c r="N1050"/>
      <c r="O1050"/>
      <c r="P1050"/>
      <c r="Q1050"/>
    </row>
    <row r="1051" spans="1:17" s="59" customFormat="1" x14ac:dyDescent="0.25">
      <c r="A1051" t="s">
        <v>1554</v>
      </c>
      <c r="B1051">
        <v>11.62</v>
      </c>
      <c r="C1051">
        <v>10.69</v>
      </c>
      <c r="D1051">
        <v>3.96</v>
      </c>
      <c r="F1051">
        <v>84</v>
      </c>
      <c r="G1051">
        <v>7500</v>
      </c>
      <c r="H1051">
        <v>1.01</v>
      </c>
      <c r="I1051">
        <v>27.12</v>
      </c>
      <c r="J1051" t="s">
        <v>625</v>
      </c>
      <c r="K1051" t="s">
        <v>748</v>
      </c>
      <c r="L1051" t="s">
        <v>78</v>
      </c>
      <c r="M1051" t="s">
        <v>78</v>
      </c>
      <c r="N1051"/>
      <c r="O1051"/>
      <c r="P1051"/>
      <c r="Q1051"/>
    </row>
    <row r="1052" spans="1:17" s="59" customFormat="1" x14ac:dyDescent="0.25">
      <c r="A1052" t="s">
        <v>1555</v>
      </c>
      <c r="B1052">
        <v>11.62</v>
      </c>
      <c r="C1052">
        <v>10.69</v>
      </c>
      <c r="D1052">
        <v>3.96</v>
      </c>
      <c r="F1052">
        <v>84</v>
      </c>
      <c r="G1052">
        <v>7500</v>
      </c>
      <c r="H1052">
        <v>1.04</v>
      </c>
      <c r="I1052">
        <v>27.92</v>
      </c>
      <c r="J1052" t="s">
        <v>624</v>
      </c>
      <c r="K1052" t="s">
        <v>748</v>
      </c>
      <c r="L1052">
        <v>0</v>
      </c>
      <c r="M1052">
        <v>0</v>
      </c>
      <c r="N1052"/>
      <c r="O1052"/>
      <c r="P1052"/>
      <c r="Q1052"/>
    </row>
    <row r="1053" spans="1:17" s="59" customFormat="1" x14ac:dyDescent="0.25">
      <c r="A1053" t="s">
        <v>1556</v>
      </c>
      <c r="B1053">
        <v>11.62</v>
      </c>
      <c r="C1053">
        <v>10.69</v>
      </c>
      <c r="D1053">
        <v>3.96</v>
      </c>
      <c r="F1053">
        <v>78.86</v>
      </c>
      <c r="G1053">
        <v>7500</v>
      </c>
      <c r="H1053">
        <v>1</v>
      </c>
      <c r="I1053">
        <v>26.01</v>
      </c>
      <c r="J1053" t="s">
        <v>625</v>
      </c>
      <c r="K1053" t="s">
        <v>748</v>
      </c>
      <c r="L1053" t="s">
        <v>78</v>
      </c>
      <c r="M1053" t="s">
        <v>78</v>
      </c>
      <c r="N1053"/>
      <c r="O1053"/>
      <c r="P1053"/>
      <c r="Q1053"/>
    </row>
    <row r="1054" spans="1:17" s="59" customFormat="1" x14ac:dyDescent="0.25">
      <c r="A1054" t="s">
        <v>1315</v>
      </c>
      <c r="B1054">
        <v>11.87</v>
      </c>
      <c r="C1054">
        <v>10.89</v>
      </c>
      <c r="D1054">
        <v>3.96</v>
      </c>
      <c r="F1054">
        <v>75.849999999999994</v>
      </c>
      <c r="G1054">
        <v>7680</v>
      </c>
      <c r="H1054">
        <v>1.02</v>
      </c>
      <c r="I1054">
        <v>26.32</v>
      </c>
      <c r="J1054" t="s">
        <v>625</v>
      </c>
      <c r="K1054" t="s">
        <v>748</v>
      </c>
      <c r="L1054" t="s">
        <v>78</v>
      </c>
      <c r="M1054" t="s">
        <v>78</v>
      </c>
      <c r="N1054"/>
      <c r="O1054"/>
      <c r="P1054"/>
      <c r="Q1054"/>
    </row>
    <row r="1055" spans="1:17" s="59" customFormat="1" x14ac:dyDescent="0.25">
      <c r="A1055" t="s">
        <v>587</v>
      </c>
      <c r="B1055">
        <v>11.87</v>
      </c>
      <c r="C1055">
        <v>10.89</v>
      </c>
      <c r="D1055">
        <v>3.96</v>
      </c>
      <c r="F1055">
        <v>75.849999999999994</v>
      </c>
      <c r="G1055">
        <v>7680</v>
      </c>
      <c r="H1055">
        <v>1.02</v>
      </c>
      <c r="I1055">
        <v>26.32</v>
      </c>
      <c r="J1055" t="s">
        <v>625</v>
      </c>
      <c r="K1055" t="s">
        <v>748</v>
      </c>
      <c r="L1055" t="s">
        <v>78</v>
      </c>
      <c r="M1055" t="s">
        <v>78</v>
      </c>
      <c r="N1055"/>
      <c r="O1055"/>
      <c r="P1055"/>
      <c r="Q1055"/>
    </row>
    <row r="1056" spans="1:17" s="59" customFormat="1" x14ac:dyDescent="0.25">
      <c r="A1056" t="s">
        <v>415</v>
      </c>
      <c r="B1056">
        <v>12.3</v>
      </c>
      <c r="C1056">
        <v>11</v>
      </c>
      <c r="D1056">
        <v>3.95</v>
      </c>
      <c r="F1056">
        <v>83</v>
      </c>
      <c r="G1056">
        <v>8500</v>
      </c>
      <c r="H1056">
        <v>1</v>
      </c>
      <c r="I1056">
        <v>26.66</v>
      </c>
      <c r="J1056" t="s">
        <v>625</v>
      </c>
      <c r="K1056" t="s">
        <v>748</v>
      </c>
      <c r="L1056" t="s">
        <v>78</v>
      </c>
      <c r="M1056" t="s">
        <v>78</v>
      </c>
      <c r="N1056"/>
      <c r="O1056"/>
      <c r="P1056"/>
      <c r="Q1056"/>
    </row>
    <row r="1057" spans="1:17" s="59" customFormat="1" x14ac:dyDescent="0.25">
      <c r="A1057" t="s">
        <v>1557</v>
      </c>
      <c r="B1057">
        <v>12.31</v>
      </c>
      <c r="C1057">
        <v>11</v>
      </c>
      <c r="D1057">
        <v>3.95</v>
      </c>
      <c r="F1057">
        <v>90.46</v>
      </c>
      <c r="G1057">
        <v>8500</v>
      </c>
      <c r="H1057">
        <v>1</v>
      </c>
      <c r="I1057">
        <v>27.84</v>
      </c>
      <c r="J1057" t="s">
        <v>624</v>
      </c>
      <c r="K1057" t="s">
        <v>748</v>
      </c>
      <c r="L1057" t="s">
        <v>78</v>
      </c>
      <c r="M1057" t="s">
        <v>78</v>
      </c>
      <c r="N1057"/>
      <c r="O1057"/>
      <c r="P1057"/>
      <c r="Q1057"/>
    </row>
    <row r="1058" spans="1:17" s="59" customFormat="1" x14ac:dyDescent="0.25">
      <c r="A1058" t="s">
        <v>1558</v>
      </c>
      <c r="B1058">
        <v>12.71</v>
      </c>
      <c r="C1058">
        <v>11</v>
      </c>
      <c r="D1058">
        <v>3.94</v>
      </c>
      <c r="F1058">
        <v>87.35</v>
      </c>
      <c r="G1058">
        <v>8762</v>
      </c>
      <c r="H1058">
        <v>1.01</v>
      </c>
      <c r="I1058">
        <v>27.69</v>
      </c>
      <c r="J1058" t="s">
        <v>624</v>
      </c>
      <c r="K1058" t="s">
        <v>748</v>
      </c>
      <c r="L1058" t="s">
        <v>78</v>
      </c>
      <c r="M1058" t="s">
        <v>78</v>
      </c>
      <c r="N1058"/>
      <c r="O1058"/>
      <c r="P1058"/>
      <c r="Q1058"/>
    </row>
    <row r="1059" spans="1:17" s="59" customFormat="1" x14ac:dyDescent="0.25">
      <c r="A1059" t="s">
        <v>1319</v>
      </c>
      <c r="B1059">
        <v>12.64</v>
      </c>
      <c r="C1059">
        <v>10.99</v>
      </c>
      <c r="D1059">
        <v>3.9</v>
      </c>
      <c r="F1059">
        <v>85.06</v>
      </c>
      <c r="G1059">
        <v>8845</v>
      </c>
      <c r="H1059">
        <v>1</v>
      </c>
      <c r="I1059">
        <v>26.92</v>
      </c>
      <c r="J1059" t="s">
        <v>625</v>
      </c>
      <c r="K1059" t="s">
        <v>748</v>
      </c>
      <c r="L1059" t="s">
        <v>78</v>
      </c>
      <c r="M1059" t="s">
        <v>78</v>
      </c>
      <c r="N1059"/>
      <c r="O1059"/>
      <c r="P1059"/>
      <c r="Q1059"/>
    </row>
    <row r="1060" spans="1:17" s="59" customFormat="1" x14ac:dyDescent="0.25">
      <c r="A1060" t="s">
        <v>1559</v>
      </c>
      <c r="B1060">
        <v>12.71</v>
      </c>
      <c r="C1060">
        <v>11</v>
      </c>
      <c r="D1060">
        <v>3.94</v>
      </c>
      <c r="F1060">
        <v>87.35</v>
      </c>
      <c r="G1060">
        <v>8762</v>
      </c>
      <c r="H1060">
        <v>1</v>
      </c>
      <c r="I1060">
        <v>27.42</v>
      </c>
      <c r="J1060" t="s">
        <v>625</v>
      </c>
      <c r="K1060" t="s">
        <v>748</v>
      </c>
      <c r="L1060" t="s">
        <v>78</v>
      </c>
      <c r="M1060" t="s">
        <v>78</v>
      </c>
      <c r="N1060"/>
      <c r="O1060"/>
      <c r="P1060"/>
      <c r="Q1060"/>
    </row>
    <row r="1061" spans="1:17" s="59" customFormat="1" x14ac:dyDescent="0.25">
      <c r="A1061" t="s">
        <v>1320</v>
      </c>
      <c r="B1061">
        <v>12.74</v>
      </c>
      <c r="C1061">
        <v>11.1</v>
      </c>
      <c r="D1061">
        <v>3.91</v>
      </c>
      <c r="F1061">
        <v>88.81</v>
      </c>
      <c r="G1061">
        <v>8960</v>
      </c>
      <c r="H1061">
        <v>1</v>
      </c>
      <c r="I1061">
        <v>27.65</v>
      </c>
      <c r="J1061" t="s">
        <v>624</v>
      </c>
      <c r="K1061" t="s">
        <v>748</v>
      </c>
      <c r="L1061" t="s">
        <v>78</v>
      </c>
      <c r="M1061" t="s">
        <v>78</v>
      </c>
      <c r="N1061"/>
      <c r="O1061"/>
      <c r="P1061"/>
      <c r="Q1061"/>
    </row>
    <row r="1062" spans="1:17" s="59" customFormat="1" x14ac:dyDescent="0.25">
      <c r="A1062" t="s">
        <v>1316</v>
      </c>
      <c r="B1062">
        <v>13.82</v>
      </c>
      <c r="C1062">
        <v>11.47</v>
      </c>
      <c r="D1062">
        <v>4.12</v>
      </c>
      <c r="F1062">
        <v>88.6</v>
      </c>
      <c r="G1062">
        <v>9140</v>
      </c>
      <c r="H1062">
        <v>1</v>
      </c>
      <c r="I1062">
        <v>28.8</v>
      </c>
      <c r="J1062" t="s">
        <v>624</v>
      </c>
      <c r="K1062" t="s">
        <v>748</v>
      </c>
      <c r="L1062" t="s">
        <v>78</v>
      </c>
      <c r="M1062" t="s">
        <v>78</v>
      </c>
      <c r="N1062"/>
      <c r="O1062"/>
      <c r="P1062"/>
      <c r="Q1062"/>
    </row>
    <row r="1063" spans="1:17" s="59" customFormat="1" x14ac:dyDescent="0.25">
      <c r="A1063" t="s">
        <v>146</v>
      </c>
      <c r="B1063">
        <v>12.6</v>
      </c>
      <c r="C1063">
        <v>11.27</v>
      </c>
      <c r="D1063">
        <v>4.22</v>
      </c>
      <c r="F1063">
        <v>88</v>
      </c>
      <c r="G1063">
        <v>9200</v>
      </c>
      <c r="H1063">
        <v>1</v>
      </c>
      <c r="I1063">
        <v>27.35</v>
      </c>
      <c r="J1063" t="s">
        <v>625</v>
      </c>
      <c r="K1063" t="s">
        <v>748</v>
      </c>
      <c r="L1063" t="s">
        <v>78</v>
      </c>
      <c r="M1063" t="s">
        <v>78</v>
      </c>
      <c r="N1063"/>
      <c r="O1063"/>
      <c r="P1063"/>
      <c r="Q1063"/>
    </row>
    <row r="1064" spans="1:17" s="59" customFormat="1" x14ac:dyDescent="0.25">
      <c r="A1064" t="s">
        <v>1317</v>
      </c>
      <c r="B1064">
        <v>13.7</v>
      </c>
      <c r="C1064">
        <v>11.85</v>
      </c>
      <c r="D1064">
        <v>4.3</v>
      </c>
      <c r="F1064">
        <v>101</v>
      </c>
      <c r="G1064">
        <v>10000</v>
      </c>
      <c r="H1064">
        <v>1</v>
      </c>
      <c r="I1064">
        <v>30.33</v>
      </c>
      <c r="J1064" t="s">
        <v>624</v>
      </c>
      <c r="K1064" t="s">
        <v>748</v>
      </c>
      <c r="L1064" t="s">
        <v>78</v>
      </c>
      <c r="M1064" t="s">
        <v>78</v>
      </c>
      <c r="N1064"/>
      <c r="O1064"/>
      <c r="P1064"/>
      <c r="Q1064"/>
    </row>
    <row r="1065" spans="1:17" s="59" customFormat="1" x14ac:dyDescent="0.25">
      <c r="A1065" t="s">
        <v>1560</v>
      </c>
      <c r="B1065">
        <v>13.76</v>
      </c>
      <c r="C1065">
        <v>11.9</v>
      </c>
      <c r="D1065">
        <v>4.25</v>
      </c>
      <c r="F1065">
        <v>100.3</v>
      </c>
      <c r="G1065">
        <v>9500</v>
      </c>
      <c r="H1065">
        <v>1</v>
      </c>
      <c r="I1065">
        <v>30.87</v>
      </c>
      <c r="J1065" t="s">
        <v>624</v>
      </c>
      <c r="K1065" t="s">
        <v>748</v>
      </c>
      <c r="L1065" t="s">
        <v>78</v>
      </c>
      <c r="M1065" t="s">
        <v>78</v>
      </c>
      <c r="N1065"/>
      <c r="O1065"/>
      <c r="P1065"/>
      <c r="Q1065"/>
    </row>
    <row r="1066" spans="1:17" s="59" customFormat="1" x14ac:dyDescent="0.25">
      <c r="A1066" t="s">
        <v>416</v>
      </c>
      <c r="B1066">
        <v>14.3</v>
      </c>
      <c r="C1066">
        <v>13.4</v>
      </c>
      <c r="D1066">
        <v>4.3099999999999996</v>
      </c>
      <c r="F1066">
        <v>108</v>
      </c>
      <c r="G1066">
        <v>11200</v>
      </c>
      <c r="H1066">
        <v>1.01</v>
      </c>
      <c r="I1066">
        <v>33.72</v>
      </c>
      <c r="J1066" t="s">
        <v>628</v>
      </c>
      <c r="K1066" t="s">
        <v>748</v>
      </c>
      <c r="L1066" t="s">
        <v>78</v>
      </c>
      <c r="M1066" t="s">
        <v>78</v>
      </c>
      <c r="N1066"/>
      <c r="O1066"/>
      <c r="P1066"/>
      <c r="Q1066"/>
    </row>
    <row r="1067" spans="1:17" s="59" customFormat="1" x14ac:dyDescent="0.25">
      <c r="A1067" t="s">
        <v>547</v>
      </c>
      <c r="B1067">
        <v>15.1</v>
      </c>
      <c r="C1067">
        <v>13.3</v>
      </c>
      <c r="D1067">
        <v>4.49</v>
      </c>
      <c r="F1067">
        <v>120</v>
      </c>
      <c r="G1067">
        <v>12935</v>
      </c>
      <c r="H1067">
        <v>1.01</v>
      </c>
      <c r="I1067">
        <v>34.31</v>
      </c>
      <c r="J1067" t="s">
        <v>628</v>
      </c>
      <c r="K1067" t="s">
        <v>748</v>
      </c>
      <c r="L1067" t="s">
        <v>78</v>
      </c>
      <c r="M1067" t="s">
        <v>78</v>
      </c>
      <c r="N1067"/>
      <c r="O1067"/>
      <c r="P1067"/>
      <c r="Q1067"/>
    </row>
    <row r="1068" spans="1:17" s="59" customFormat="1" x14ac:dyDescent="0.25">
      <c r="A1068" t="s">
        <v>417</v>
      </c>
      <c r="B1068">
        <v>9.5</v>
      </c>
      <c r="C1068">
        <v>8.8000000000000007</v>
      </c>
      <c r="D1068">
        <v>3.23</v>
      </c>
      <c r="F1068">
        <v>50</v>
      </c>
      <c r="G1068">
        <v>3650</v>
      </c>
      <c r="H1068">
        <v>1.0900000000000001</v>
      </c>
      <c r="I1068">
        <v>23.4</v>
      </c>
      <c r="J1068" t="s">
        <v>623</v>
      </c>
      <c r="K1068" t="s">
        <v>748</v>
      </c>
      <c r="L1068" t="s">
        <v>78</v>
      </c>
      <c r="M1068" t="s">
        <v>78</v>
      </c>
      <c r="N1068"/>
      <c r="O1068"/>
      <c r="P1068"/>
      <c r="Q1068"/>
    </row>
    <row r="1069" spans="1:17" s="59" customFormat="1" x14ac:dyDescent="0.25">
      <c r="A1069" t="s">
        <v>147</v>
      </c>
      <c r="B1069">
        <v>8.8000000000000007</v>
      </c>
      <c r="C1069">
        <v>6.7</v>
      </c>
      <c r="D1069">
        <v>2.7</v>
      </c>
      <c r="F1069">
        <v>41</v>
      </c>
      <c r="G1069">
        <v>3060</v>
      </c>
      <c r="H1069">
        <v>1</v>
      </c>
      <c r="I1069">
        <v>16.98</v>
      </c>
      <c r="J1069" t="s">
        <v>626</v>
      </c>
      <c r="K1069" t="s">
        <v>748</v>
      </c>
      <c r="L1069" t="s">
        <v>78</v>
      </c>
      <c r="M1069" t="s">
        <v>78</v>
      </c>
      <c r="N1069"/>
      <c r="O1069"/>
      <c r="P1069"/>
      <c r="Q1069"/>
    </row>
    <row r="1070" spans="1:17" s="59" customFormat="1" x14ac:dyDescent="0.25">
      <c r="A1070" t="s">
        <v>148</v>
      </c>
      <c r="B1070">
        <v>10.52</v>
      </c>
      <c r="C1070">
        <v>7.66</v>
      </c>
      <c r="D1070">
        <v>3.2</v>
      </c>
      <c r="F1070">
        <v>60</v>
      </c>
      <c r="G1070">
        <v>4717</v>
      </c>
      <c r="H1070">
        <v>1</v>
      </c>
      <c r="I1070">
        <v>20.78</v>
      </c>
      <c r="J1070" t="s">
        <v>627</v>
      </c>
      <c r="K1070" t="s">
        <v>748</v>
      </c>
      <c r="L1070" t="s">
        <v>78</v>
      </c>
      <c r="M1070" t="s">
        <v>78</v>
      </c>
      <c r="N1070"/>
      <c r="O1070"/>
      <c r="P1070"/>
      <c r="Q1070"/>
    </row>
    <row r="1071" spans="1:17" s="59" customFormat="1" x14ac:dyDescent="0.25">
      <c r="A1071" t="s">
        <v>1861</v>
      </c>
      <c r="B1071">
        <v>11.43</v>
      </c>
      <c r="C1071">
        <v>8</v>
      </c>
      <c r="D1071">
        <v>3.12</v>
      </c>
      <c r="F1071">
        <v>68</v>
      </c>
      <c r="G1071">
        <v>6500</v>
      </c>
      <c r="H1071">
        <v>1</v>
      </c>
      <c r="I1071">
        <v>21.24</v>
      </c>
      <c r="J1071" t="s">
        <v>627</v>
      </c>
      <c r="K1071" t="s">
        <v>748</v>
      </c>
      <c r="L1071" t="s">
        <v>78</v>
      </c>
      <c r="M1071" t="s">
        <v>78</v>
      </c>
      <c r="N1071"/>
      <c r="O1071"/>
      <c r="P1071"/>
      <c r="Q1071"/>
    </row>
    <row r="1072" spans="1:17" s="59" customFormat="1" x14ac:dyDescent="0.25">
      <c r="A1072" t="s">
        <v>1862</v>
      </c>
      <c r="B1072">
        <v>8.8000000000000007</v>
      </c>
      <c r="C1072">
        <v>7.3</v>
      </c>
      <c r="D1072">
        <v>2.85</v>
      </c>
      <c r="F1072">
        <v>42</v>
      </c>
      <c r="G1072">
        <v>3200</v>
      </c>
      <c r="H1072">
        <v>1</v>
      </c>
      <c r="I1072">
        <v>17.829999999999998</v>
      </c>
      <c r="J1072" t="s">
        <v>626</v>
      </c>
      <c r="K1072" t="s">
        <v>748</v>
      </c>
      <c r="L1072" t="s">
        <v>78</v>
      </c>
      <c r="M1072" t="s">
        <v>78</v>
      </c>
      <c r="N1072"/>
      <c r="O1072"/>
      <c r="P1072"/>
      <c r="Q1072"/>
    </row>
    <row r="1073" spans="1:17" s="59" customFormat="1" x14ac:dyDescent="0.25">
      <c r="A1073" t="s">
        <v>1291</v>
      </c>
      <c r="B1073">
        <v>11.95</v>
      </c>
      <c r="C1073">
        <v>9.48</v>
      </c>
      <c r="D1073">
        <v>3.82</v>
      </c>
      <c r="F1073">
        <v>98</v>
      </c>
      <c r="G1073">
        <v>5500</v>
      </c>
      <c r="H1073">
        <v>1.05</v>
      </c>
      <c r="I1073">
        <v>31.52</v>
      </c>
      <c r="J1073" t="s">
        <v>624</v>
      </c>
      <c r="K1073" t="s">
        <v>748</v>
      </c>
      <c r="L1073" t="s">
        <v>78</v>
      </c>
      <c r="M1073" t="s">
        <v>78</v>
      </c>
      <c r="N1073"/>
      <c r="O1073"/>
      <c r="P1073"/>
      <c r="Q1073"/>
    </row>
    <row r="1074" spans="1:17" s="59" customFormat="1" x14ac:dyDescent="0.25">
      <c r="A1074" t="s">
        <v>1263</v>
      </c>
      <c r="B1074">
        <v>5.9</v>
      </c>
      <c r="C1074">
        <v>5.7</v>
      </c>
      <c r="D1074">
        <v>2.5</v>
      </c>
      <c r="F1074">
        <v>23</v>
      </c>
      <c r="G1074">
        <v>1050</v>
      </c>
      <c r="H1074">
        <v>1.1499999999999999</v>
      </c>
      <c r="I1074">
        <v>16.12</v>
      </c>
      <c r="J1074" t="s">
        <v>626</v>
      </c>
      <c r="K1074" t="s">
        <v>748</v>
      </c>
      <c r="L1074" t="s">
        <v>78</v>
      </c>
      <c r="M1074" t="s">
        <v>78</v>
      </c>
      <c r="N1074"/>
      <c r="O1074"/>
      <c r="P1074"/>
      <c r="Q1074"/>
    </row>
    <row r="1075" spans="1:17" s="59" customFormat="1" x14ac:dyDescent="0.25">
      <c r="A1075" t="s">
        <v>280</v>
      </c>
      <c r="B1075">
        <v>9.25</v>
      </c>
      <c r="C1075">
        <v>8.1999999999999993</v>
      </c>
      <c r="D1075">
        <v>3</v>
      </c>
      <c r="F1075">
        <v>56</v>
      </c>
      <c r="G1075">
        <v>2500</v>
      </c>
      <c r="H1075">
        <v>1.1000000000000001</v>
      </c>
      <c r="I1075">
        <v>26.58</v>
      </c>
      <c r="J1075" t="s">
        <v>625</v>
      </c>
      <c r="K1075" t="s">
        <v>748</v>
      </c>
      <c r="L1075" t="s">
        <v>78</v>
      </c>
      <c r="M1075" t="s">
        <v>78</v>
      </c>
      <c r="N1075"/>
      <c r="O1075"/>
      <c r="P1075"/>
      <c r="Q1075"/>
    </row>
    <row r="1076" spans="1:17" s="59" customFormat="1" x14ac:dyDescent="0.25">
      <c r="A1076" t="s">
        <v>700</v>
      </c>
      <c r="B1076">
        <v>12.1</v>
      </c>
      <c r="C1076">
        <v>10.1</v>
      </c>
      <c r="D1076">
        <v>3.63</v>
      </c>
      <c r="F1076">
        <v>94</v>
      </c>
      <c r="G1076">
        <v>10000</v>
      </c>
      <c r="H1076">
        <v>1</v>
      </c>
      <c r="I1076">
        <v>25.49</v>
      </c>
      <c r="J1076" t="s">
        <v>625</v>
      </c>
      <c r="K1076" t="s">
        <v>748</v>
      </c>
      <c r="L1076">
        <v>0</v>
      </c>
      <c r="M1076">
        <v>0</v>
      </c>
      <c r="N1076"/>
      <c r="O1076"/>
      <c r="P1076"/>
      <c r="Q1076"/>
    </row>
    <row r="1077" spans="1:17" s="59" customFormat="1" x14ac:dyDescent="0.25">
      <c r="A1077" t="s">
        <v>637</v>
      </c>
      <c r="B1077">
        <v>16.66</v>
      </c>
      <c r="C1077">
        <v>13.83</v>
      </c>
      <c r="D1077">
        <v>3.581</v>
      </c>
      <c r="F1077">
        <v>132</v>
      </c>
      <c r="G1077">
        <v>10963</v>
      </c>
      <c r="H1077">
        <v>1</v>
      </c>
      <c r="I1077">
        <v>42.02</v>
      </c>
      <c r="J1077" t="s">
        <v>628</v>
      </c>
      <c r="K1077" t="s">
        <v>748</v>
      </c>
      <c r="L1077" t="s">
        <v>78</v>
      </c>
      <c r="M1077" t="s">
        <v>78</v>
      </c>
      <c r="N1077"/>
      <c r="O1077"/>
      <c r="P1077"/>
      <c r="Q1077"/>
    </row>
    <row r="1078" spans="1:17" s="59" customFormat="1" x14ac:dyDescent="0.25">
      <c r="A1078" t="s">
        <v>701</v>
      </c>
      <c r="B1078">
        <v>13.02</v>
      </c>
      <c r="C1078">
        <v>11.3</v>
      </c>
      <c r="D1078">
        <v>3.41</v>
      </c>
      <c r="F1078">
        <v>104</v>
      </c>
      <c r="G1078">
        <v>8720</v>
      </c>
      <c r="H1078">
        <v>1.05</v>
      </c>
      <c r="I1078">
        <v>33</v>
      </c>
      <c r="J1078" t="s">
        <v>628</v>
      </c>
      <c r="K1078" t="s">
        <v>748</v>
      </c>
      <c r="L1078" t="s">
        <v>78</v>
      </c>
      <c r="M1078" t="s">
        <v>78</v>
      </c>
      <c r="N1078"/>
      <c r="O1078"/>
      <c r="P1078"/>
      <c r="Q1078"/>
    </row>
    <row r="1079" spans="1:17" s="59" customFormat="1" x14ac:dyDescent="0.25">
      <c r="A1079" t="s">
        <v>484</v>
      </c>
      <c r="B1079">
        <v>9.3800000000000008</v>
      </c>
      <c r="C1079">
        <v>8</v>
      </c>
      <c r="D1079">
        <v>3.25</v>
      </c>
      <c r="F1079">
        <v>58</v>
      </c>
      <c r="G1079">
        <v>3200</v>
      </c>
      <c r="H1079">
        <v>1.1299999999999999</v>
      </c>
      <c r="I1079">
        <v>25.6</v>
      </c>
      <c r="J1079" t="s">
        <v>625</v>
      </c>
      <c r="K1079" t="s">
        <v>748</v>
      </c>
      <c r="L1079" t="s">
        <v>78</v>
      </c>
      <c r="M1079" t="s">
        <v>78</v>
      </c>
      <c r="N1079"/>
      <c r="O1079"/>
      <c r="P1079"/>
      <c r="Q1079"/>
    </row>
    <row r="1080" spans="1:17" s="59" customFormat="1" x14ac:dyDescent="0.25">
      <c r="A1080" t="s">
        <v>1264</v>
      </c>
      <c r="B1080">
        <v>10.1</v>
      </c>
      <c r="C1080">
        <v>8.4</v>
      </c>
      <c r="D1080">
        <v>3.4</v>
      </c>
      <c r="F1080">
        <v>66</v>
      </c>
      <c r="G1080">
        <v>4000</v>
      </c>
      <c r="H1080">
        <v>1.1100000000000001</v>
      </c>
      <c r="I1080">
        <v>26.46</v>
      </c>
      <c r="J1080" t="s">
        <v>625</v>
      </c>
      <c r="K1080" t="s">
        <v>748</v>
      </c>
      <c r="L1080" t="s">
        <v>78</v>
      </c>
      <c r="M1080" t="s">
        <v>78</v>
      </c>
      <c r="N1080"/>
      <c r="O1080"/>
      <c r="P1080"/>
      <c r="Q1080"/>
    </row>
    <row r="1081" spans="1:17" s="59" customFormat="1" x14ac:dyDescent="0.25">
      <c r="A1081" t="s">
        <v>518</v>
      </c>
      <c r="B1081">
        <v>11.03</v>
      </c>
      <c r="C1081">
        <v>7.52</v>
      </c>
      <c r="D1081">
        <v>3.2</v>
      </c>
      <c r="F1081">
        <v>63</v>
      </c>
      <c r="G1081">
        <v>7000</v>
      </c>
      <c r="H1081">
        <v>1.02</v>
      </c>
      <c r="I1081">
        <v>19.350000000000001</v>
      </c>
      <c r="J1081" t="s">
        <v>627</v>
      </c>
      <c r="K1081" t="s">
        <v>748</v>
      </c>
      <c r="L1081" t="s">
        <v>78</v>
      </c>
      <c r="M1081" t="s">
        <v>78</v>
      </c>
      <c r="N1081"/>
      <c r="O1081"/>
      <c r="P1081"/>
      <c r="Q1081"/>
    </row>
    <row r="1082" spans="1:17" s="59" customFormat="1" x14ac:dyDescent="0.25">
      <c r="A1082" t="s">
        <v>515</v>
      </c>
      <c r="B1082">
        <v>9.99</v>
      </c>
      <c r="C1082">
        <v>8.4</v>
      </c>
      <c r="D1082">
        <v>3.35</v>
      </c>
      <c r="F1082">
        <v>50</v>
      </c>
      <c r="G1082">
        <v>4000</v>
      </c>
      <c r="H1082">
        <v>1</v>
      </c>
      <c r="I1082">
        <v>20.66</v>
      </c>
      <c r="J1082" t="s">
        <v>627</v>
      </c>
      <c r="K1082" t="s">
        <v>748</v>
      </c>
      <c r="L1082" t="s">
        <v>78</v>
      </c>
      <c r="M1082" t="s">
        <v>78</v>
      </c>
      <c r="N1082"/>
      <c r="O1082"/>
      <c r="P1082"/>
      <c r="Q1082"/>
    </row>
    <row r="1083" spans="1:17" s="59" customFormat="1" x14ac:dyDescent="0.25">
      <c r="A1083" t="s">
        <v>1265</v>
      </c>
      <c r="B1083">
        <v>9.14</v>
      </c>
      <c r="C1083">
        <v>7.86</v>
      </c>
      <c r="D1083">
        <v>3.1</v>
      </c>
      <c r="F1083">
        <v>66</v>
      </c>
      <c r="G1083">
        <v>2500</v>
      </c>
      <c r="H1083">
        <v>1.08</v>
      </c>
      <c r="I1083">
        <v>27.51</v>
      </c>
      <c r="J1083" t="s">
        <v>624</v>
      </c>
      <c r="K1083" t="s">
        <v>748</v>
      </c>
      <c r="L1083" t="s">
        <v>78</v>
      </c>
      <c r="M1083" t="s">
        <v>78</v>
      </c>
      <c r="N1083"/>
      <c r="O1083"/>
      <c r="P1083"/>
      <c r="Q1083"/>
    </row>
    <row r="1084" spans="1:17" s="59" customFormat="1" x14ac:dyDescent="0.25">
      <c r="A1084" t="s">
        <v>516</v>
      </c>
      <c r="B1084">
        <v>12.1</v>
      </c>
      <c r="C1084">
        <v>10.5</v>
      </c>
      <c r="D1084">
        <v>3.85</v>
      </c>
      <c r="F1084">
        <v>92</v>
      </c>
      <c r="G1084">
        <v>5700</v>
      </c>
      <c r="H1084">
        <v>1.1000000000000001</v>
      </c>
      <c r="I1084">
        <v>33.79</v>
      </c>
      <c r="J1084" t="s">
        <v>628</v>
      </c>
      <c r="K1084" t="s">
        <v>748</v>
      </c>
      <c r="L1084" t="s">
        <v>78</v>
      </c>
      <c r="M1084" t="s">
        <v>78</v>
      </c>
      <c r="N1084"/>
      <c r="O1084"/>
      <c r="P1084"/>
      <c r="Q1084"/>
    </row>
    <row r="1085" spans="1:17" s="59" customFormat="1" x14ac:dyDescent="0.25">
      <c r="A1085" t="s">
        <v>517</v>
      </c>
      <c r="B1085">
        <v>8.25</v>
      </c>
      <c r="C1085">
        <v>6.4</v>
      </c>
      <c r="D1085">
        <v>2.85</v>
      </c>
      <c r="F1085">
        <v>38</v>
      </c>
      <c r="G1085">
        <v>2250</v>
      </c>
      <c r="H1085">
        <v>1</v>
      </c>
      <c r="I1085">
        <v>17.18</v>
      </c>
      <c r="J1085" t="s">
        <v>626</v>
      </c>
      <c r="K1085" t="s">
        <v>748</v>
      </c>
      <c r="L1085" t="s">
        <v>78</v>
      </c>
      <c r="M1085" t="s">
        <v>78</v>
      </c>
      <c r="N1085"/>
      <c r="O1085"/>
      <c r="P1085"/>
      <c r="Q1085"/>
    </row>
    <row r="1086" spans="1:17" s="59" customFormat="1" x14ac:dyDescent="0.25">
      <c r="A1086" t="s">
        <v>638</v>
      </c>
      <c r="B1086">
        <v>6.75</v>
      </c>
      <c r="C1086">
        <v>5.0999999999999996</v>
      </c>
      <c r="D1086">
        <v>2.46</v>
      </c>
      <c r="F1086">
        <v>31</v>
      </c>
      <c r="G1086">
        <v>920</v>
      </c>
      <c r="H1086">
        <v>1.1599999999999999</v>
      </c>
      <c r="I1086">
        <v>19.23</v>
      </c>
      <c r="J1086" t="s">
        <v>627</v>
      </c>
      <c r="K1086" t="s">
        <v>748</v>
      </c>
      <c r="L1086" t="s">
        <v>78</v>
      </c>
      <c r="M1086" t="s">
        <v>78</v>
      </c>
      <c r="N1086"/>
      <c r="O1086"/>
      <c r="P1086"/>
      <c r="Q1086"/>
    </row>
    <row r="1087" spans="1:17" s="59" customFormat="1" x14ac:dyDescent="0.25">
      <c r="A1087" t="s">
        <v>605</v>
      </c>
      <c r="B1087">
        <v>10.64</v>
      </c>
      <c r="C1087">
        <v>7.75</v>
      </c>
      <c r="D1087">
        <v>3.18</v>
      </c>
      <c r="F1087">
        <v>56</v>
      </c>
      <c r="G1087">
        <v>5300</v>
      </c>
      <c r="H1087">
        <v>1.02</v>
      </c>
      <c r="I1087">
        <v>19.97</v>
      </c>
      <c r="J1087" t="s">
        <v>627</v>
      </c>
      <c r="K1087" t="s">
        <v>748</v>
      </c>
      <c r="L1087" t="s">
        <v>78</v>
      </c>
      <c r="M1087" t="s">
        <v>78</v>
      </c>
      <c r="N1087"/>
      <c r="O1087"/>
      <c r="P1087"/>
      <c r="Q1087"/>
    </row>
    <row r="1088" spans="1:17" s="59" customFormat="1" x14ac:dyDescent="0.25">
      <c r="A1088" t="s">
        <v>474</v>
      </c>
      <c r="B1088">
        <v>11.7</v>
      </c>
      <c r="C1088">
        <v>9.5</v>
      </c>
      <c r="D1088">
        <v>3.6</v>
      </c>
      <c r="F1088">
        <v>74</v>
      </c>
      <c r="G1088">
        <v>12000</v>
      </c>
      <c r="H1088">
        <v>1</v>
      </c>
      <c r="I1088">
        <v>20.260000000000002</v>
      </c>
      <c r="J1088" t="s">
        <v>627</v>
      </c>
      <c r="K1088" t="s">
        <v>748</v>
      </c>
      <c r="L1088" t="s">
        <v>78</v>
      </c>
      <c r="M1088" t="s">
        <v>78</v>
      </c>
      <c r="N1088"/>
      <c r="O1088"/>
      <c r="P1088"/>
      <c r="Q1088"/>
    </row>
    <row r="1089" spans="1:17" s="59" customFormat="1" x14ac:dyDescent="0.25">
      <c r="A1089" t="s">
        <v>702</v>
      </c>
      <c r="B1089">
        <v>12.6</v>
      </c>
      <c r="C1089">
        <v>11.5</v>
      </c>
      <c r="D1089">
        <v>3.25</v>
      </c>
      <c r="F1089">
        <v>70</v>
      </c>
      <c r="G1089">
        <v>6000</v>
      </c>
      <c r="H1089">
        <v>1.1100000000000001</v>
      </c>
      <c r="I1089">
        <v>32.44</v>
      </c>
      <c r="J1089" t="s">
        <v>628</v>
      </c>
      <c r="K1089" t="s">
        <v>748</v>
      </c>
      <c r="L1089" t="s">
        <v>78</v>
      </c>
      <c r="M1089" t="s">
        <v>78</v>
      </c>
      <c r="N1089"/>
      <c r="O1089"/>
      <c r="P1089"/>
      <c r="Q1089"/>
    </row>
    <row r="1090" spans="1:17" s="59" customFormat="1" x14ac:dyDescent="0.25">
      <c r="A1090" t="s">
        <v>727</v>
      </c>
      <c r="B1090">
        <v>10.8</v>
      </c>
      <c r="C1090">
        <v>9.6999999999999993</v>
      </c>
      <c r="D1090">
        <v>3.3</v>
      </c>
      <c r="F1090">
        <v>58</v>
      </c>
      <c r="G1090">
        <v>9000</v>
      </c>
      <c r="H1090">
        <v>1</v>
      </c>
      <c r="I1090">
        <v>19.47</v>
      </c>
      <c r="J1090" t="s">
        <v>627</v>
      </c>
      <c r="K1090" t="s">
        <v>748</v>
      </c>
      <c r="L1090" t="s">
        <v>78</v>
      </c>
      <c r="M1090" t="s">
        <v>78</v>
      </c>
      <c r="N1090"/>
      <c r="O1090"/>
      <c r="P1090"/>
      <c r="Q1090"/>
    </row>
    <row r="1091" spans="1:17" s="59" customFormat="1" x14ac:dyDescent="0.25">
      <c r="A1091" t="s">
        <v>728</v>
      </c>
      <c r="B1091">
        <v>15.45</v>
      </c>
      <c r="C1091">
        <v>12.6</v>
      </c>
      <c r="D1091">
        <v>4.5</v>
      </c>
      <c r="F1091">
        <v>144</v>
      </c>
      <c r="G1091">
        <v>13000</v>
      </c>
      <c r="H1091">
        <v>1.1000000000000001</v>
      </c>
      <c r="I1091">
        <v>39.770000000000003</v>
      </c>
      <c r="J1091" t="s">
        <v>628</v>
      </c>
      <c r="K1091" t="s">
        <v>748</v>
      </c>
      <c r="L1091">
        <v>0</v>
      </c>
      <c r="M1091">
        <v>0</v>
      </c>
      <c r="N1091"/>
      <c r="O1091"/>
      <c r="P1091"/>
      <c r="Q1091"/>
    </row>
    <row r="1092" spans="1:17" s="59" customFormat="1" x14ac:dyDescent="0.25">
      <c r="A1092" t="s">
        <v>729</v>
      </c>
      <c r="B1092">
        <v>12.1</v>
      </c>
      <c r="C1092">
        <v>10.45</v>
      </c>
      <c r="D1092">
        <v>3.8</v>
      </c>
      <c r="F1092">
        <v>95</v>
      </c>
      <c r="G1092">
        <v>6827</v>
      </c>
      <c r="H1092">
        <v>1.1499999999999999</v>
      </c>
      <c r="I1092">
        <v>33.86</v>
      </c>
      <c r="J1092" t="s">
        <v>628</v>
      </c>
      <c r="K1092" t="s">
        <v>748</v>
      </c>
      <c r="L1092" t="s">
        <v>78</v>
      </c>
      <c r="M1092" t="s">
        <v>78</v>
      </c>
      <c r="N1092"/>
      <c r="O1092"/>
      <c r="P1092"/>
      <c r="Q1092"/>
    </row>
    <row r="1093" spans="1:17" s="59" customFormat="1" x14ac:dyDescent="0.25">
      <c r="A1093" t="s">
        <v>485</v>
      </c>
      <c r="B1093">
        <v>17.54</v>
      </c>
      <c r="C1093">
        <v>14.8</v>
      </c>
      <c r="D1093">
        <v>4.8499999999999996</v>
      </c>
      <c r="F1093">
        <v>185</v>
      </c>
      <c r="G1093">
        <v>18500</v>
      </c>
      <c r="H1093">
        <v>1.1000000000000001</v>
      </c>
      <c r="I1093">
        <v>46.74</v>
      </c>
      <c r="J1093" t="s">
        <v>628</v>
      </c>
      <c r="K1093" t="s">
        <v>748</v>
      </c>
      <c r="L1093" t="s">
        <v>78</v>
      </c>
      <c r="M1093" t="s">
        <v>78</v>
      </c>
      <c r="N1093"/>
      <c r="O1093"/>
      <c r="P1093"/>
      <c r="Q1093"/>
    </row>
    <row r="1094" spans="1:17" s="59" customFormat="1" x14ac:dyDescent="0.25">
      <c r="A1094" t="s">
        <v>519</v>
      </c>
      <c r="B1094">
        <v>9.5500000000000007</v>
      </c>
      <c r="C1094">
        <v>7.6</v>
      </c>
      <c r="D1094">
        <v>3.15</v>
      </c>
      <c r="F1094">
        <v>53</v>
      </c>
      <c r="G1094">
        <v>3900</v>
      </c>
      <c r="H1094">
        <v>1.05</v>
      </c>
      <c r="I1094">
        <v>20.9</v>
      </c>
      <c r="J1094" t="s">
        <v>627</v>
      </c>
      <c r="K1094" t="s">
        <v>748</v>
      </c>
      <c r="L1094" t="s">
        <v>78</v>
      </c>
      <c r="M1094" t="s">
        <v>78</v>
      </c>
      <c r="N1094"/>
      <c r="O1094"/>
      <c r="P1094"/>
      <c r="Q1094"/>
    </row>
    <row r="1095" spans="1:17" s="59" customFormat="1" x14ac:dyDescent="0.25">
      <c r="A1095" t="s">
        <v>520</v>
      </c>
      <c r="B1095">
        <v>10.45</v>
      </c>
      <c r="C1095">
        <v>9.34</v>
      </c>
      <c r="D1095">
        <v>2.5</v>
      </c>
      <c r="F1095">
        <v>45</v>
      </c>
      <c r="G1095">
        <v>2500</v>
      </c>
      <c r="H1095">
        <v>1.05</v>
      </c>
      <c r="I1095">
        <v>26.85</v>
      </c>
      <c r="J1095" t="s">
        <v>625</v>
      </c>
      <c r="K1095" t="s">
        <v>748</v>
      </c>
      <c r="L1095" t="s">
        <v>78</v>
      </c>
      <c r="M1095" t="s">
        <v>78</v>
      </c>
      <c r="N1095"/>
      <c r="O1095"/>
      <c r="P1095"/>
      <c r="Q1095"/>
    </row>
    <row r="1096" spans="1:17" s="59" customFormat="1" x14ac:dyDescent="0.25">
      <c r="A1096" t="s">
        <v>1863</v>
      </c>
      <c r="B1096">
        <v>10.1</v>
      </c>
      <c r="C1096">
        <v>8.15</v>
      </c>
      <c r="D1096">
        <v>3.45</v>
      </c>
      <c r="F1096">
        <v>62</v>
      </c>
      <c r="G1096">
        <v>3800</v>
      </c>
      <c r="H1096">
        <v>1.05</v>
      </c>
      <c r="I1096">
        <v>24.27</v>
      </c>
      <c r="J1096" t="s">
        <v>623</v>
      </c>
      <c r="K1096" t="s">
        <v>748</v>
      </c>
      <c r="L1096" t="s">
        <v>78</v>
      </c>
      <c r="M1096" t="s">
        <v>78</v>
      </c>
      <c r="N1096"/>
      <c r="O1096"/>
      <c r="P1096"/>
      <c r="Q1096"/>
    </row>
    <row r="1097" spans="1:17" s="59" customFormat="1" x14ac:dyDescent="0.25">
      <c r="A1097" t="s">
        <v>1864</v>
      </c>
      <c r="B1097">
        <v>10.1</v>
      </c>
      <c r="C1097">
        <v>8.3000000000000007</v>
      </c>
      <c r="D1097">
        <v>3.45</v>
      </c>
      <c r="F1097">
        <v>62.7</v>
      </c>
      <c r="G1097">
        <v>4200</v>
      </c>
      <c r="H1097">
        <v>1.05</v>
      </c>
      <c r="I1097">
        <v>23.9</v>
      </c>
      <c r="J1097" t="s">
        <v>623</v>
      </c>
      <c r="K1097" t="s">
        <v>748</v>
      </c>
      <c r="L1097" t="s">
        <v>78</v>
      </c>
      <c r="M1097" t="s">
        <v>78</v>
      </c>
      <c r="N1097"/>
      <c r="O1097"/>
      <c r="P1097"/>
      <c r="Q1097"/>
    </row>
    <row r="1098" spans="1:17" s="59" customFormat="1" x14ac:dyDescent="0.25">
      <c r="A1098" t="s">
        <v>1865</v>
      </c>
      <c r="B1098">
        <v>9.68</v>
      </c>
      <c r="C1098">
        <v>7.36</v>
      </c>
      <c r="D1098">
        <v>2.99</v>
      </c>
      <c r="F1098">
        <v>53</v>
      </c>
      <c r="G1098">
        <v>4784</v>
      </c>
      <c r="H1098">
        <v>1.01</v>
      </c>
      <c r="I1098">
        <v>18.600000000000001</v>
      </c>
      <c r="J1098" t="s">
        <v>627</v>
      </c>
      <c r="K1098" t="s">
        <v>748</v>
      </c>
      <c r="L1098" t="s">
        <v>78</v>
      </c>
      <c r="M1098" t="s">
        <v>78</v>
      </c>
      <c r="N1098"/>
      <c r="O1098"/>
      <c r="P1098"/>
      <c r="Q1098"/>
    </row>
    <row r="1099" spans="1:17" s="59" customFormat="1" x14ac:dyDescent="0.25">
      <c r="A1099" t="s">
        <v>1866</v>
      </c>
      <c r="B1099">
        <v>8.5</v>
      </c>
      <c r="C1099">
        <v>6.8</v>
      </c>
      <c r="D1099">
        <v>2.48</v>
      </c>
      <c r="F1099">
        <v>39</v>
      </c>
      <c r="G1099">
        <v>2500</v>
      </c>
      <c r="H1099">
        <v>1</v>
      </c>
      <c r="I1099">
        <v>17.59</v>
      </c>
      <c r="J1099" t="s">
        <v>626</v>
      </c>
      <c r="K1099" t="s">
        <v>748</v>
      </c>
      <c r="L1099" t="s">
        <v>78</v>
      </c>
      <c r="M1099" t="s">
        <v>78</v>
      </c>
      <c r="N1099"/>
      <c r="O1099"/>
      <c r="P1099"/>
      <c r="Q1099"/>
    </row>
    <row r="1100" spans="1:17" s="59" customFormat="1" x14ac:dyDescent="0.25">
      <c r="A1100" t="s">
        <v>1867</v>
      </c>
      <c r="B1100">
        <v>9.1999999999999993</v>
      </c>
      <c r="C1100">
        <v>7.35</v>
      </c>
      <c r="D1100">
        <v>3</v>
      </c>
      <c r="F1100">
        <v>50</v>
      </c>
      <c r="G1100">
        <v>3900</v>
      </c>
      <c r="H1100">
        <v>1.01</v>
      </c>
      <c r="I1100">
        <v>18.88</v>
      </c>
      <c r="J1100" t="s">
        <v>627</v>
      </c>
      <c r="K1100" t="s">
        <v>748</v>
      </c>
      <c r="L1100" t="s">
        <v>78</v>
      </c>
      <c r="M1100" t="s">
        <v>78</v>
      </c>
      <c r="N1100"/>
      <c r="O1100"/>
      <c r="P1100"/>
      <c r="Q1100"/>
    </row>
    <row r="1101" spans="1:17" s="59" customFormat="1" x14ac:dyDescent="0.25">
      <c r="A1101" t="s">
        <v>1868</v>
      </c>
      <c r="B1101">
        <v>9.8000000000000007</v>
      </c>
      <c r="C1101">
        <v>7.8</v>
      </c>
      <c r="D1101">
        <v>3</v>
      </c>
      <c r="F1101">
        <v>50</v>
      </c>
      <c r="G1101">
        <v>4000</v>
      </c>
      <c r="H1101">
        <v>1</v>
      </c>
      <c r="I1101">
        <v>19.649999999999999</v>
      </c>
      <c r="J1101" t="s">
        <v>627</v>
      </c>
      <c r="K1101" t="s">
        <v>748</v>
      </c>
      <c r="L1101" t="s">
        <v>78</v>
      </c>
      <c r="M1101" t="s">
        <v>78</v>
      </c>
      <c r="N1101"/>
      <c r="O1101"/>
      <c r="P1101"/>
      <c r="Q1101"/>
    </row>
    <row r="1102" spans="1:17" s="59" customFormat="1" x14ac:dyDescent="0.25">
      <c r="A1102" t="s">
        <v>1869</v>
      </c>
      <c r="B1102">
        <v>6</v>
      </c>
      <c r="C1102">
        <v>5.45</v>
      </c>
      <c r="D1102">
        <v>2.1</v>
      </c>
      <c r="F1102">
        <v>15</v>
      </c>
      <c r="G1102">
        <v>580</v>
      </c>
      <c r="H1102">
        <v>1</v>
      </c>
      <c r="I1102">
        <v>12.67</v>
      </c>
      <c r="J1102" t="s">
        <v>626</v>
      </c>
      <c r="K1102" t="s">
        <v>748</v>
      </c>
      <c r="L1102" t="s">
        <v>78</v>
      </c>
      <c r="M1102" t="s">
        <v>78</v>
      </c>
      <c r="N1102"/>
      <c r="O1102"/>
      <c r="P1102"/>
      <c r="Q1102"/>
    </row>
    <row r="1103" spans="1:17" s="59" customFormat="1" x14ac:dyDescent="0.25">
      <c r="A1103" t="s">
        <v>639</v>
      </c>
      <c r="B1103">
        <v>6.81</v>
      </c>
      <c r="C1103">
        <v>5.05</v>
      </c>
      <c r="D1103">
        <v>2.38</v>
      </c>
      <c r="F1103">
        <v>24</v>
      </c>
      <c r="G1103">
        <v>915</v>
      </c>
      <c r="H1103">
        <v>1.1599999999999999</v>
      </c>
      <c r="I1103">
        <v>16.79</v>
      </c>
      <c r="J1103" t="s">
        <v>626</v>
      </c>
      <c r="K1103" t="s">
        <v>748</v>
      </c>
      <c r="L1103" t="s">
        <v>78</v>
      </c>
      <c r="M1103" t="s">
        <v>78</v>
      </c>
      <c r="N1103"/>
      <c r="O1103"/>
      <c r="P1103"/>
      <c r="Q1103"/>
    </row>
    <row r="1104" spans="1:17" s="59" customFormat="1" x14ac:dyDescent="0.25">
      <c r="A1104" t="s">
        <v>521</v>
      </c>
      <c r="B1104">
        <v>6.9</v>
      </c>
      <c r="C1104">
        <v>6.22</v>
      </c>
      <c r="D1104">
        <v>2.8</v>
      </c>
      <c r="F1104">
        <v>37</v>
      </c>
      <c r="G1104">
        <v>1400</v>
      </c>
      <c r="H1104">
        <v>1.03</v>
      </c>
      <c r="I1104">
        <v>18.75</v>
      </c>
      <c r="J1104" t="s">
        <v>627</v>
      </c>
      <c r="K1104" t="s">
        <v>748</v>
      </c>
      <c r="L1104" t="s">
        <v>78</v>
      </c>
      <c r="M1104" t="s">
        <v>78</v>
      </c>
      <c r="N1104"/>
      <c r="O1104"/>
      <c r="P1104"/>
      <c r="Q1104"/>
    </row>
    <row r="1105" spans="1:17" s="59" customFormat="1" x14ac:dyDescent="0.25">
      <c r="A1105" t="s">
        <v>1561</v>
      </c>
      <c r="B1105">
        <v>7.98</v>
      </c>
      <c r="C1105">
        <v>6.98</v>
      </c>
      <c r="D1105">
        <v>2.77</v>
      </c>
      <c r="F1105">
        <v>42</v>
      </c>
      <c r="G1105">
        <v>2880</v>
      </c>
      <c r="H1105">
        <v>1.04</v>
      </c>
      <c r="I1105">
        <v>18.02</v>
      </c>
      <c r="J1105" t="s">
        <v>627</v>
      </c>
      <c r="K1105" t="s">
        <v>748</v>
      </c>
      <c r="L1105" t="s">
        <v>78</v>
      </c>
      <c r="M1105" t="s">
        <v>78</v>
      </c>
      <c r="N1105"/>
      <c r="O1105"/>
      <c r="P1105"/>
      <c r="Q1105"/>
    </row>
    <row r="1106" spans="1:17" s="59" customFormat="1" x14ac:dyDescent="0.25">
      <c r="A1106" t="s">
        <v>1870</v>
      </c>
      <c r="B1106">
        <v>12.06</v>
      </c>
      <c r="C1106">
        <v>10</v>
      </c>
      <c r="D1106">
        <v>4.1399999999999997</v>
      </c>
      <c r="F1106">
        <v>84</v>
      </c>
      <c r="G1106">
        <v>7000</v>
      </c>
      <c r="H1106">
        <v>1.03</v>
      </c>
      <c r="I1106">
        <v>27.55</v>
      </c>
      <c r="J1106" t="s">
        <v>624</v>
      </c>
      <c r="K1106" t="s">
        <v>748</v>
      </c>
      <c r="L1106" t="s">
        <v>78</v>
      </c>
      <c r="M1106" t="s">
        <v>78</v>
      </c>
      <c r="N1106"/>
      <c r="O1106"/>
      <c r="P1106"/>
      <c r="Q1106"/>
    </row>
    <row r="1107" spans="1:17" s="59" customFormat="1" x14ac:dyDescent="0.25">
      <c r="A1107" t="s">
        <v>1292</v>
      </c>
      <c r="B1107">
        <v>12.06</v>
      </c>
      <c r="C1107">
        <v>10</v>
      </c>
      <c r="D1107">
        <v>4.1399999999999997</v>
      </c>
      <c r="F1107">
        <v>84</v>
      </c>
      <c r="G1107">
        <v>7000</v>
      </c>
      <c r="H1107">
        <v>1.06</v>
      </c>
      <c r="I1107">
        <v>28.35</v>
      </c>
      <c r="J1107" t="s">
        <v>624</v>
      </c>
      <c r="K1107" t="s">
        <v>748</v>
      </c>
      <c r="L1107" t="s">
        <v>78</v>
      </c>
      <c r="M1107" t="s">
        <v>78</v>
      </c>
      <c r="N1107"/>
      <c r="O1107"/>
      <c r="P1107"/>
      <c r="Q1107"/>
    </row>
    <row r="1108" spans="1:17" s="59" customFormat="1" x14ac:dyDescent="0.25">
      <c r="A1108" t="s">
        <v>703</v>
      </c>
      <c r="B1108">
        <v>12.88</v>
      </c>
      <c r="C1108">
        <v>10.220000000000001</v>
      </c>
      <c r="D1108">
        <v>4.3099999999999996</v>
      </c>
      <c r="F1108">
        <v>132</v>
      </c>
      <c r="G1108">
        <v>10400</v>
      </c>
      <c r="H1108">
        <v>1.03</v>
      </c>
      <c r="I1108">
        <v>31.61</v>
      </c>
      <c r="J1108" t="s">
        <v>624</v>
      </c>
      <c r="K1108" t="s">
        <v>748</v>
      </c>
      <c r="L1108" t="s">
        <v>78</v>
      </c>
      <c r="M1108" t="s">
        <v>78</v>
      </c>
      <c r="N1108"/>
      <c r="O1108"/>
      <c r="P1108"/>
      <c r="Q1108"/>
    </row>
    <row r="1109" spans="1:17" s="59" customFormat="1" x14ac:dyDescent="0.25">
      <c r="A1109" t="s">
        <v>678</v>
      </c>
      <c r="B1109">
        <v>16.43</v>
      </c>
      <c r="C1109">
        <v>14.1</v>
      </c>
      <c r="D1109">
        <v>4.75</v>
      </c>
      <c r="F1109">
        <v>154</v>
      </c>
      <c r="G1109">
        <v>21000</v>
      </c>
      <c r="H1109">
        <v>1.1000000000000001</v>
      </c>
      <c r="I1109">
        <v>38.69</v>
      </c>
      <c r="J1109" t="s">
        <v>628</v>
      </c>
      <c r="K1109" t="s">
        <v>748</v>
      </c>
      <c r="L1109">
        <v>0</v>
      </c>
      <c r="M1109">
        <v>0</v>
      </c>
      <c r="N1109"/>
      <c r="O1109"/>
      <c r="P1109"/>
      <c r="Q1109"/>
    </row>
    <row r="1110" spans="1:17" s="59" customFormat="1" x14ac:dyDescent="0.25">
      <c r="A1110" t="s">
        <v>1562</v>
      </c>
      <c r="B1110">
        <v>11.28</v>
      </c>
      <c r="C1110">
        <v>9.51</v>
      </c>
      <c r="D1110">
        <v>3.66</v>
      </c>
      <c r="F1110">
        <v>71</v>
      </c>
      <c r="G1110">
        <v>7318</v>
      </c>
      <c r="H1110">
        <v>1</v>
      </c>
      <c r="I1110">
        <v>22.93</v>
      </c>
      <c r="J1110" t="s">
        <v>623</v>
      </c>
      <c r="K1110" t="s">
        <v>748</v>
      </c>
      <c r="L1110" t="s">
        <v>78</v>
      </c>
      <c r="M1110" t="s">
        <v>78</v>
      </c>
      <c r="N1110"/>
      <c r="O1110"/>
      <c r="P1110"/>
      <c r="Q1110"/>
    </row>
    <row r="1111" spans="1:17" s="59" customFormat="1" x14ac:dyDescent="0.25">
      <c r="A1111" t="s">
        <v>1563</v>
      </c>
      <c r="B1111">
        <v>12.04</v>
      </c>
      <c r="C1111">
        <v>10.29</v>
      </c>
      <c r="D1111">
        <v>3.58</v>
      </c>
      <c r="F1111">
        <v>90</v>
      </c>
      <c r="G1111">
        <v>6300</v>
      </c>
      <c r="H1111">
        <v>1.08</v>
      </c>
      <c r="I1111">
        <v>31.51</v>
      </c>
      <c r="J1111" t="s">
        <v>624</v>
      </c>
      <c r="K1111" t="s">
        <v>748</v>
      </c>
      <c r="L1111" t="s">
        <v>78</v>
      </c>
      <c r="M1111" t="s">
        <v>78</v>
      </c>
      <c r="N1111"/>
      <c r="O1111"/>
      <c r="P1111"/>
      <c r="Q1111"/>
    </row>
    <row r="1112" spans="1:17" s="59" customFormat="1" x14ac:dyDescent="0.25">
      <c r="A1112" t="s">
        <v>0</v>
      </c>
      <c r="B1112">
        <v>12</v>
      </c>
      <c r="C1112">
        <v>10.9</v>
      </c>
      <c r="D1112">
        <v>3.4</v>
      </c>
      <c r="F1112">
        <v>94</v>
      </c>
      <c r="G1112">
        <v>4700</v>
      </c>
      <c r="H1112">
        <v>1</v>
      </c>
      <c r="I1112">
        <v>34.130000000000003</v>
      </c>
      <c r="J1112" t="s">
        <v>628</v>
      </c>
      <c r="K1112" t="s">
        <v>748</v>
      </c>
      <c r="L1112" t="s">
        <v>78</v>
      </c>
      <c r="M1112" t="s">
        <v>78</v>
      </c>
      <c r="N1112"/>
      <c r="O1112"/>
      <c r="P1112"/>
      <c r="Q1112"/>
    </row>
    <row r="1113" spans="1:17" s="59" customFormat="1" x14ac:dyDescent="0.25">
      <c r="A1113" t="s">
        <v>1</v>
      </c>
      <c r="B1113">
        <v>7.9</v>
      </c>
      <c r="C1113">
        <v>6.61</v>
      </c>
      <c r="D1113">
        <v>2.5</v>
      </c>
      <c r="F1113">
        <v>35</v>
      </c>
      <c r="G1113">
        <v>3500</v>
      </c>
      <c r="H1113">
        <v>1</v>
      </c>
      <c r="I1113">
        <v>14.37</v>
      </c>
      <c r="J1113" t="s">
        <v>626</v>
      </c>
      <c r="K1113" t="s">
        <v>748</v>
      </c>
      <c r="L1113" t="s">
        <v>78</v>
      </c>
      <c r="M1113" t="s">
        <v>78</v>
      </c>
      <c r="N1113"/>
      <c r="O1113"/>
      <c r="P1113"/>
      <c r="Q1113"/>
    </row>
    <row r="1114" spans="1:17" s="59" customFormat="1" x14ac:dyDescent="0.25">
      <c r="A1114" t="s">
        <v>2</v>
      </c>
      <c r="B1114">
        <v>6</v>
      </c>
      <c r="C1114">
        <v>5</v>
      </c>
      <c r="D1114">
        <v>2.25</v>
      </c>
      <c r="F1114">
        <v>18</v>
      </c>
      <c r="G1114">
        <v>700</v>
      </c>
      <c r="H1114">
        <v>1</v>
      </c>
      <c r="I1114">
        <v>12.79</v>
      </c>
      <c r="J1114" t="s">
        <v>626</v>
      </c>
      <c r="K1114" t="s">
        <v>748</v>
      </c>
      <c r="L1114" t="s">
        <v>78</v>
      </c>
      <c r="M1114" t="s">
        <v>78</v>
      </c>
      <c r="N1114"/>
      <c r="O1114"/>
      <c r="P1114"/>
      <c r="Q1114"/>
    </row>
    <row r="1115" spans="1:17" s="59" customFormat="1" x14ac:dyDescent="0.25">
      <c r="A1115" t="s">
        <v>3</v>
      </c>
      <c r="B1115">
        <v>15.41</v>
      </c>
      <c r="C1115">
        <v>13.64</v>
      </c>
      <c r="D1115">
        <v>3.94</v>
      </c>
      <c r="F1115">
        <v>132</v>
      </c>
      <c r="G1115">
        <v>12452</v>
      </c>
      <c r="H1115">
        <v>1</v>
      </c>
      <c r="I1115">
        <v>37.82</v>
      </c>
      <c r="J1115" t="s">
        <v>628</v>
      </c>
      <c r="K1115" t="s">
        <v>748</v>
      </c>
      <c r="L1115" t="s">
        <v>78</v>
      </c>
      <c r="M1115" t="s">
        <v>78</v>
      </c>
      <c r="N1115"/>
      <c r="O1115"/>
      <c r="P1115"/>
      <c r="Q1115"/>
    </row>
    <row r="1116" spans="1:17" s="59" customFormat="1" x14ac:dyDescent="0.25">
      <c r="A1116" t="s">
        <v>4</v>
      </c>
      <c r="B1116">
        <v>10.5</v>
      </c>
      <c r="C1116">
        <v>8.65</v>
      </c>
      <c r="D1116">
        <v>3.25</v>
      </c>
      <c r="F1116">
        <v>68</v>
      </c>
      <c r="G1116">
        <v>6000</v>
      </c>
      <c r="H1116">
        <v>1</v>
      </c>
      <c r="I1116">
        <v>22.02</v>
      </c>
      <c r="J1116" t="s">
        <v>627</v>
      </c>
      <c r="K1116" t="s">
        <v>748</v>
      </c>
      <c r="L1116" t="s">
        <v>78</v>
      </c>
      <c r="M1116" t="s">
        <v>78</v>
      </c>
      <c r="N1116"/>
      <c r="O1116"/>
      <c r="P1116"/>
      <c r="Q1116"/>
    </row>
    <row r="1117" spans="1:17" s="59" customFormat="1" x14ac:dyDescent="0.25">
      <c r="A1117" t="s">
        <v>5</v>
      </c>
      <c r="B1117">
        <v>10</v>
      </c>
      <c r="C1117">
        <v>8.35</v>
      </c>
      <c r="D1117">
        <v>3.2</v>
      </c>
      <c r="F1117">
        <v>55</v>
      </c>
      <c r="G1117">
        <v>4500</v>
      </c>
      <c r="H1117">
        <v>1</v>
      </c>
      <c r="I1117">
        <v>20.83</v>
      </c>
      <c r="J1117" t="s">
        <v>627</v>
      </c>
      <c r="K1117" t="s">
        <v>748</v>
      </c>
      <c r="L1117" t="s">
        <v>78</v>
      </c>
      <c r="M1117" t="s">
        <v>78</v>
      </c>
      <c r="N1117"/>
      <c r="O1117"/>
      <c r="P1117"/>
      <c r="Q1117"/>
    </row>
    <row r="1118" spans="1:17" s="59" customFormat="1" x14ac:dyDescent="0.25">
      <c r="A1118" t="s">
        <v>1564</v>
      </c>
      <c r="B1118">
        <v>11.85</v>
      </c>
      <c r="C1118">
        <v>10.029999999999999</v>
      </c>
      <c r="D1118">
        <v>3.3</v>
      </c>
      <c r="F1118">
        <v>81.42</v>
      </c>
      <c r="G1118">
        <v>6503</v>
      </c>
      <c r="H1118">
        <v>1</v>
      </c>
      <c r="I1118">
        <v>27.12</v>
      </c>
      <c r="J1118" t="s">
        <v>625</v>
      </c>
      <c r="K1118" t="s">
        <v>748</v>
      </c>
      <c r="L1118" t="s">
        <v>78</v>
      </c>
      <c r="M1118" t="s">
        <v>78</v>
      </c>
      <c r="N1118"/>
      <c r="O1118"/>
      <c r="P1118"/>
      <c r="Q1118"/>
    </row>
    <row r="1119" spans="1:17" s="59" customFormat="1" x14ac:dyDescent="0.25">
      <c r="A1119" t="s">
        <v>6</v>
      </c>
      <c r="B1119">
        <v>7</v>
      </c>
      <c r="C1119">
        <v>6.02</v>
      </c>
      <c r="D1119">
        <v>2.5</v>
      </c>
      <c r="F1119">
        <v>27</v>
      </c>
      <c r="G1119">
        <v>1650</v>
      </c>
      <c r="H1119">
        <v>1</v>
      </c>
      <c r="I1119">
        <v>14.38</v>
      </c>
      <c r="J1119" t="s">
        <v>626</v>
      </c>
      <c r="K1119" t="s">
        <v>748</v>
      </c>
      <c r="L1119" t="s">
        <v>78</v>
      </c>
      <c r="M1119" t="s">
        <v>78</v>
      </c>
      <c r="N1119"/>
      <c r="O1119"/>
      <c r="P1119"/>
      <c r="Q1119"/>
    </row>
    <row r="1120" spans="1:17" s="59" customFormat="1" x14ac:dyDescent="0.25">
      <c r="A1120" t="s">
        <v>1456</v>
      </c>
      <c r="B1120">
        <v>8.1999999999999993</v>
      </c>
      <c r="C1120">
        <v>6.5</v>
      </c>
      <c r="D1120">
        <v>2.7</v>
      </c>
      <c r="F1120">
        <v>33</v>
      </c>
      <c r="G1120">
        <v>2000</v>
      </c>
      <c r="H1120">
        <v>1</v>
      </c>
      <c r="I1120">
        <v>16.579999999999998</v>
      </c>
      <c r="J1120" t="s">
        <v>626</v>
      </c>
      <c r="K1120" t="s">
        <v>748</v>
      </c>
      <c r="L1120" t="s">
        <v>78</v>
      </c>
      <c r="M1120" t="s">
        <v>78</v>
      </c>
      <c r="N1120"/>
      <c r="O1120"/>
      <c r="P1120"/>
      <c r="Q1120"/>
    </row>
    <row r="1121" spans="1:17" s="59" customFormat="1" x14ac:dyDescent="0.25">
      <c r="A1121" t="s">
        <v>1457</v>
      </c>
      <c r="B1121">
        <v>8.5</v>
      </c>
      <c r="C1121">
        <v>6.7</v>
      </c>
      <c r="D1121">
        <v>2.9</v>
      </c>
      <c r="F1121">
        <v>41</v>
      </c>
      <c r="G1121">
        <v>3000</v>
      </c>
      <c r="H1121">
        <v>1</v>
      </c>
      <c r="I1121">
        <v>16.940000000000001</v>
      </c>
      <c r="J1121" t="s">
        <v>626</v>
      </c>
      <c r="K1121" t="s">
        <v>748</v>
      </c>
      <c r="L1121" t="s">
        <v>78</v>
      </c>
      <c r="M1121" t="s">
        <v>78</v>
      </c>
      <c r="N1121"/>
      <c r="O1121"/>
      <c r="P1121"/>
      <c r="Q1121"/>
    </row>
    <row r="1122" spans="1:17" s="59" customFormat="1" x14ac:dyDescent="0.25">
      <c r="A1122" t="s">
        <v>1458</v>
      </c>
      <c r="B1122">
        <v>13.1</v>
      </c>
      <c r="C1122">
        <v>11.8</v>
      </c>
      <c r="D1122">
        <v>3.9</v>
      </c>
      <c r="F1122">
        <v>112</v>
      </c>
      <c r="G1122">
        <v>16000</v>
      </c>
      <c r="H1122">
        <v>1</v>
      </c>
      <c r="I1122">
        <v>27.19</v>
      </c>
      <c r="J1122" t="s">
        <v>625</v>
      </c>
      <c r="K1122" t="s">
        <v>748</v>
      </c>
      <c r="L1122" t="s">
        <v>78</v>
      </c>
      <c r="M1122" t="s">
        <v>78</v>
      </c>
      <c r="N1122"/>
      <c r="O1122"/>
      <c r="P1122"/>
      <c r="Q1122"/>
    </row>
    <row r="1123" spans="1:17" s="59" customFormat="1" x14ac:dyDescent="0.25">
      <c r="A1123" t="s">
        <v>606</v>
      </c>
      <c r="B1123">
        <v>9.0839999999999996</v>
      </c>
      <c r="C1123">
        <v>7.1</v>
      </c>
      <c r="D1123">
        <v>2.93</v>
      </c>
      <c r="F1123">
        <v>51</v>
      </c>
      <c r="G1123">
        <v>3800</v>
      </c>
      <c r="H1123">
        <v>1.07</v>
      </c>
      <c r="I1123">
        <v>19.86</v>
      </c>
      <c r="J1123" t="s">
        <v>627</v>
      </c>
      <c r="K1123" t="s">
        <v>748</v>
      </c>
      <c r="L1123" t="s">
        <v>78</v>
      </c>
      <c r="M1123" t="s">
        <v>78</v>
      </c>
      <c r="N1123"/>
      <c r="O1123"/>
      <c r="P1123"/>
      <c r="Q1123"/>
    </row>
    <row r="1124" spans="1:17" s="59" customFormat="1" x14ac:dyDescent="0.25">
      <c r="A1124" t="s">
        <v>1459</v>
      </c>
      <c r="B1124">
        <v>8.98</v>
      </c>
      <c r="C1124">
        <v>7.32</v>
      </c>
      <c r="D1124">
        <v>2.37</v>
      </c>
      <c r="F1124">
        <v>42</v>
      </c>
      <c r="G1124">
        <v>3200</v>
      </c>
      <c r="H1124">
        <v>1</v>
      </c>
      <c r="I1124">
        <v>18.3</v>
      </c>
      <c r="J1124" t="s">
        <v>627</v>
      </c>
      <c r="K1124" t="s">
        <v>748</v>
      </c>
      <c r="L1124" t="s">
        <v>78</v>
      </c>
      <c r="M1124" t="s">
        <v>78</v>
      </c>
      <c r="N1124"/>
      <c r="O1124"/>
      <c r="P1124"/>
      <c r="Q1124"/>
    </row>
    <row r="1125" spans="1:17" s="59" customFormat="1" x14ac:dyDescent="0.25">
      <c r="A1125" t="s">
        <v>1460</v>
      </c>
      <c r="B1125">
        <v>9.68</v>
      </c>
      <c r="C1125">
        <v>7.32</v>
      </c>
      <c r="D1125">
        <v>2.99</v>
      </c>
      <c r="F1125">
        <v>53</v>
      </c>
      <c r="G1125">
        <v>3550</v>
      </c>
      <c r="H1125">
        <v>1</v>
      </c>
      <c r="I1125">
        <v>20.13</v>
      </c>
      <c r="J1125" t="s">
        <v>627</v>
      </c>
      <c r="K1125" t="s">
        <v>748</v>
      </c>
      <c r="L1125" t="s">
        <v>78</v>
      </c>
      <c r="M1125" t="s">
        <v>78</v>
      </c>
      <c r="N1125"/>
      <c r="O1125"/>
      <c r="P1125"/>
      <c r="Q1125"/>
    </row>
    <row r="1126" spans="1:17" s="59" customFormat="1" x14ac:dyDescent="0.25">
      <c r="A1126" t="s">
        <v>1461</v>
      </c>
      <c r="B1126">
        <v>9.01</v>
      </c>
      <c r="C1126">
        <v>7.2</v>
      </c>
      <c r="D1126">
        <v>3.02</v>
      </c>
      <c r="F1126">
        <v>38</v>
      </c>
      <c r="G1126">
        <v>2713</v>
      </c>
      <c r="H1126">
        <v>1</v>
      </c>
      <c r="I1126">
        <v>17.86</v>
      </c>
      <c r="J1126" t="s">
        <v>626</v>
      </c>
      <c r="K1126" t="s">
        <v>748</v>
      </c>
      <c r="L1126" t="s">
        <v>78</v>
      </c>
      <c r="M1126" t="s">
        <v>78</v>
      </c>
      <c r="N1126"/>
      <c r="O1126"/>
      <c r="P1126"/>
      <c r="Q1126"/>
    </row>
    <row r="1127" spans="1:17" s="59" customFormat="1" x14ac:dyDescent="0.25">
      <c r="A1127" t="s">
        <v>588</v>
      </c>
      <c r="B1127">
        <v>5.5</v>
      </c>
      <c r="C1127">
        <v>4.5999999999999996</v>
      </c>
      <c r="D1127">
        <v>2.1</v>
      </c>
      <c r="F1127">
        <v>19</v>
      </c>
      <c r="G1127">
        <v>660</v>
      </c>
      <c r="H1127">
        <v>1</v>
      </c>
      <c r="I1127">
        <v>12.4</v>
      </c>
      <c r="J1127" t="s">
        <v>626</v>
      </c>
      <c r="K1127" t="s">
        <v>748</v>
      </c>
      <c r="L1127" t="s">
        <v>78</v>
      </c>
      <c r="M1127" t="s">
        <v>78</v>
      </c>
      <c r="N1127"/>
      <c r="O1127"/>
      <c r="P1127"/>
      <c r="Q1127"/>
    </row>
    <row r="1128" spans="1:17" s="59" customFormat="1" x14ac:dyDescent="0.25">
      <c r="A1128" t="s">
        <v>1003</v>
      </c>
      <c r="B1128">
        <v>12.18</v>
      </c>
      <c r="C1128">
        <v>12.18</v>
      </c>
      <c r="D1128">
        <v>4.4000000000000004</v>
      </c>
      <c r="F1128">
        <v>108</v>
      </c>
      <c r="G1128">
        <v>5500</v>
      </c>
      <c r="H1128">
        <v>1.1200000000000001</v>
      </c>
      <c r="I1128">
        <v>41.31</v>
      </c>
      <c r="J1128" t="s">
        <v>628</v>
      </c>
      <c r="K1128" t="s">
        <v>748</v>
      </c>
      <c r="L1128" t="s">
        <v>78</v>
      </c>
      <c r="M1128" t="s">
        <v>78</v>
      </c>
      <c r="N1128"/>
      <c r="O1128"/>
      <c r="P1128"/>
      <c r="Q1128"/>
    </row>
    <row r="1129" spans="1:17" s="59" customFormat="1" x14ac:dyDescent="0.25">
      <c r="A1129" t="s">
        <v>1004</v>
      </c>
      <c r="B1129">
        <v>9.14</v>
      </c>
      <c r="C1129">
        <v>9</v>
      </c>
      <c r="D1129">
        <v>3.7</v>
      </c>
      <c r="F1129">
        <v>56</v>
      </c>
      <c r="G1129">
        <v>2800</v>
      </c>
      <c r="H1129">
        <v>1.1299999999999999</v>
      </c>
      <c r="I1129">
        <v>28.05</v>
      </c>
      <c r="J1129" t="s">
        <v>624</v>
      </c>
      <c r="K1129" t="s">
        <v>748</v>
      </c>
      <c r="L1129" t="s">
        <v>78</v>
      </c>
      <c r="M1129" t="s">
        <v>78</v>
      </c>
      <c r="N1129"/>
      <c r="O1129"/>
      <c r="P1129"/>
      <c r="Q1129"/>
    </row>
    <row r="1130" spans="1:17" s="59" customFormat="1" x14ac:dyDescent="0.25">
      <c r="A1130" t="s">
        <v>607</v>
      </c>
      <c r="B1130">
        <v>12.18</v>
      </c>
      <c r="C1130">
        <v>12.18</v>
      </c>
      <c r="D1130">
        <v>4.4000000000000004</v>
      </c>
      <c r="F1130">
        <v>115</v>
      </c>
      <c r="G1130">
        <v>4500</v>
      </c>
      <c r="H1130">
        <v>1.2</v>
      </c>
      <c r="I1130">
        <v>48.53</v>
      </c>
      <c r="J1130" t="s">
        <v>628</v>
      </c>
      <c r="K1130" t="s">
        <v>748</v>
      </c>
      <c r="L1130">
        <v>0</v>
      </c>
      <c r="M1130">
        <v>0</v>
      </c>
      <c r="N1130"/>
      <c r="O1130"/>
      <c r="P1130"/>
      <c r="Q1130"/>
    </row>
    <row r="1131" spans="1:17" s="59" customFormat="1" x14ac:dyDescent="0.25">
      <c r="A1131" t="s">
        <v>1566</v>
      </c>
      <c r="B1131">
        <v>6.5</v>
      </c>
      <c r="C1131">
        <v>6.5</v>
      </c>
      <c r="D1131">
        <v>2.97</v>
      </c>
      <c r="F1131">
        <v>41.67</v>
      </c>
      <c r="G1131">
        <v>1250</v>
      </c>
      <c r="H1131">
        <v>1.05</v>
      </c>
      <c r="I1131">
        <v>21.42</v>
      </c>
      <c r="J1131" t="s">
        <v>627</v>
      </c>
      <c r="K1131" t="s">
        <v>748</v>
      </c>
      <c r="L1131" t="s">
        <v>78</v>
      </c>
      <c r="M1131" t="s">
        <v>78</v>
      </c>
      <c r="N1131"/>
      <c r="O1131"/>
      <c r="P1131"/>
      <c r="Q1131"/>
    </row>
    <row r="1132" spans="1:17" s="59" customFormat="1" x14ac:dyDescent="0.25">
      <c r="A1132" t="s">
        <v>1567</v>
      </c>
      <c r="B1132">
        <v>6.5</v>
      </c>
      <c r="C1132">
        <v>6.5</v>
      </c>
      <c r="D1132">
        <v>2.97</v>
      </c>
      <c r="F1132">
        <v>38.47</v>
      </c>
      <c r="G1132">
        <v>1250</v>
      </c>
      <c r="H1132">
        <v>1.02</v>
      </c>
      <c r="I1132">
        <v>19.989999999999998</v>
      </c>
      <c r="J1132" t="s">
        <v>627</v>
      </c>
      <c r="K1132" t="s">
        <v>748</v>
      </c>
      <c r="L1132" t="s">
        <v>78</v>
      </c>
      <c r="M1132" t="s">
        <v>78</v>
      </c>
      <c r="N1132"/>
      <c r="O1132"/>
      <c r="P1132"/>
      <c r="Q1132"/>
    </row>
    <row r="1133" spans="1:17" s="59" customFormat="1" x14ac:dyDescent="0.25">
      <c r="A1133" t="s">
        <v>1565</v>
      </c>
      <c r="B1133">
        <v>6.5</v>
      </c>
      <c r="C1133">
        <v>6.5</v>
      </c>
      <c r="D1133">
        <v>2.97</v>
      </c>
      <c r="F1133">
        <v>41.67</v>
      </c>
      <c r="G1133">
        <v>1130</v>
      </c>
      <c r="H1133">
        <v>1.02</v>
      </c>
      <c r="I1133">
        <v>21.39</v>
      </c>
      <c r="J1133" t="s">
        <v>627</v>
      </c>
      <c r="K1133" t="s">
        <v>748</v>
      </c>
      <c r="L1133" t="s">
        <v>78</v>
      </c>
      <c r="M1133" t="s">
        <v>78</v>
      </c>
      <c r="N1133"/>
      <c r="O1133"/>
      <c r="P1133"/>
      <c r="Q1133"/>
    </row>
    <row r="1134" spans="1:17" s="59" customFormat="1" x14ac:dyDescent="0.25">
      <c r="A1134" t="s">
        <v>1568</v>
      </c>
      <c r="B1134">
        <v>8.5</v>
      </c>
      <c r="C1134">
        <v>8.3000000000000007</v>
      </c>
      <c r="D1134">
        <v>3.6</v>
      </c>
      <c r="F1134">
        <v>64</v>
      </c>
      <c r="G1134">
        <v>2800</v>
      </c>
      <c r="H1134">
        <v>1.05</v>
      </c>
      <c r="I1134">
        <v>26.16</v>
      </c>
      <c r="J1134" t="s">
        <v>625</v>
      </c>
      <c r="K1134" t="s">
        <v>748</v>
      </c>
      <c r="L1134" t="s">
        <v>78</v>
      </c>
      <c r="M1134" t="s">
        <v>78</v>
      </c>
      <c r="N1134"/>
      <c r="O1134"/>
      <c r="P1134"/>
      <c r="Q1134"/>
    </row>
    <row r="1135" spans="1:17" s="59" customFormat="1" x14ac:dyDescent="0.25">
      <c r="A1135" t="s">
        <v>522</v>
      </c>
      <c r="B1135">
        <v>6.5</v>
      </c>
      <c r="C1135">
        <v>6.5</v>
      </c>
      <c r="D1135">
        <v>2.97</v>
      </c>
      <c r="F1135">
        <v>41.67</v>
      </c>
      <c r="G1135">
        <v>975</v>
      </c>
      <c r="H1135">
        <v>1.05</v>
      </c>
      <c r="I1135">
        <v>22.9</v>
      </c>
      <c r="J1135" t="s">
        <v>623</v>
      </c>
      <c r="K1135" t="s">
        <v>748</v>
      </c>
      <c r="L1135" t="s">
        <v>78</v>
      </c>
      <c r="M1135" t="s">
        <v>78</v>
      </c>
      <c r="N1135"/>
      <c r="O1135"/>
      <c r="P1135"/>
      <c r="Q1135"/>
    </row>
    <row r="1136" spans="1:17" s="59" customFormat="1" x14ac:dyDescent="0.25">
      <c r="A1136" t="s">
        <v>1462</v>
      </c>
      <c r="B1136">
        <v>8.25</v>
      </c>
      <c r="C1136">
        <v>6.4</v>
      </c>
      <c r="D1136">
        <v>2.85</v>
      </c>
      <c r="F1136">
        <v>38</v>
      </c>
      <c r="G1136">
        <v>2200</v>
      </c>
      <c r="H1136">
        <v>1</v>
      </c>
      <c r="I1136">
        <v>17.29</v>
      </c>
      <c r="J1136" t="s">
        <v>626</v>
      </c>
      <c r="K1136" t="s">
        <v>748</v>
      </c>
      <c r="L1136" t="s">
        <v>78</v>
      </c>
      <c r="M1136" t="s">
        <v>78</v>
      </c>
      <c r="N1136"/>
      <c r="O1136"/>
      <c r="P1136"/>
      <c r="Q1136"/>
    </row>
    <row r="1137" spans="1:17" s="59" customFormat="1" x14ac:dyDescent="0.25">
      <c r="A1137" t="s">
        <v>1463</v>
      </c>
      <c r="B1137">
        <v>8</v>
      </c>
      <c r="C1137">
        <v>6.8</v>
      </c>
      <c r="D1137">
        <v>2.5499999999999998</v>
      </c>
      <c r="F1137">
        <v>45</v>
      </c>
      <c r="G1137">
        <v>4500</v>
      </c>
      <c r="H1137">
        <v>1</v>
      </c>
      <c r="I1137">
        <v>15.4</v>
      </c>
      <c r="J1137" t="s">
        <v>626</v>
      </c>
      <c r="K1137" t="s">
        <v>748</v>
      </c>
      <c r="L1137">
        <v>0</v>
      </c>
      <c r="M1137">
        <v>0</v>
      </c>
      <c r="N1137"/>
      <c r="O1137"/>
      <c r="P1137"/>
      <c r="Q1137"/>
    </row>
    <row r="1138" spans="1:17" s="59" customFormat="1" x14ac:dyDescent="0.25">
      <c r="A1138" t="s">
        <v>1569</v>
      </c>
      <c r="B1138">
        <v>8.75</v>
      </c>
      <c r="C1138">
        <v>6.8</v>
      </c>
      <c r="D1138">
        <v>2.73</v>
      </c>
      <c r="F1138">
        <v>41.2</v>
      </c>
      <c r="G1138">
        <v>3300</v>
      </c>
      <c r="H1138">
        <v>1</v>
      </c>
      <c r="I1138">
        <v>16.75</v>
      </c>
      <c r="J1138" t="s">
        <v>626</v>
      </c>
      <c r="K1138" t="s">
        <v>748</v>
      </c>
      <c r="L1138" t="s">
        <v>78</v>
      </c>
      <c r="M1138" t="s">
        <v>78</v>
      </c>
      <c r="N1138"/>
      <c r="O1138"/>
      <c r="P1138"/>
      <c r="Q1138"/>
    </row>
    <row r="1139" spans="1:17" s="59" customFormat="1" x14ac:dyDescent="0.25">
      <c r="A1139" t="s">
        <v>1464</v>
      </c>
      <c r="B1139">
        <v>6.81</v>
      </c>
      <c r="C1139">
        <v>5.7</v>
      </c>
      <c r="D1139">
        <v>2.48</v>
      </c>
      <c r="F1139">
        <v>27</v>
      </c>
      <c r="G1139">
        <v>920</v>
      </c>
      <c r="H1139">
        <v>1</v>
      </c>
      <c r="I1139">
        <v>16.3</v>
      </c>
      <c r="J1139" t="s">
        <v>626</v>
      </c>
      <c r="K1139" t="s">
        <v>748</v>
      </c>
      <c r="L1139" t="s">
        <v>78</v>
      </c>
      <c r="M1139" t="s">
        <v>78</v>
      </c>
      <c r="N1139"/>
      <c r="O1139"/>
      <c r="P1139"/>
      <c r="Q1139"/>
    </row>
    <row r="1140" spans="1:17" s="59" customFormat="1" x14ac:dyDescent="0.25">
      <c r="A1140" t="s">
        <v>589</v>
      </c>
      <c r="B1140">
        <v>5.7</v>
      </c>
      <c r="C1140">
        <v>5.15</v>
      </c>
      <c r="D1140">
        <v>1.95</v>
      </c>
      <c r="F1140">
        <v>19.329999999999998</v>
      </c>
      <c r="G1140">
        <v>750</v>
      </c>
      <c r="H1140">
        <v>1</v>
      </c>
      <c r="I1140">
        <v>12.84</v>
      </c>
      <c r="J1140" t="s">
        <v>626</v>
      </c>
      <c r="K1140" t="s">
        <v>748</v>
      </c>
      <c r="L1140" t="s">
        <v>78</v>
      </c>
      <c r="M1140" t="s">
        <v>78</v>
      </c>
      <c r="N1140"/>
      <c r="O1140"/>
      <c r="P1140"/>
      <c r="Q1140"/>
    </row>
    <row r="1141" spans="1:17" s="59" customFormat="1" x14ac:dyDescent="0.25">
      <c r="A1141" t="s">
        <v>730</v>
      </c>
      <c r="B1141">
        <v>13.75</v>
      </c>
      <c r="C1141">
        <v>10.97</v>
      </c>
      <c r="D1141">
        <v>3.35</v>
      </c>
      <c r="F1141">
        <v>95</v>
      </c>
      <c r="G1141">
        <v>13000</v>
      </c>
      <c r="H1141">
        <v>1</v>
      </c>
      <c r="I1141">
        <v>26.61</v>
      </c>
      <c r="J1141" t="s">
        <v>625</v>
      </c>
      <c r="K1141" t="s">
        <v>748</v>
      </c>
      <c r="L1141" t="s">
        <v>78</v>
      </c>
      <c r="M1141" t="s">
        <v>78</v>
      </c>
      <c r="N1141"/>
      <c r="O1141"/>
      <c r="P1141"/>
      <c r="Q1141"/>
    </row>
    <row r="1142" spans="1:17" s="59" customFormat="1" x14ac:dyDescent="0.25">
      <c r="A1142" t="s">
        <v>1465</v>
      </c>
      <c r="B1142">
        <v>12.6</v>
      </c>
      <c r="C1142">
        <v>11</v>
      </c>
      <c r="D1142">
        <v>3.96</v>
      </c>
      <c r="F1142">
        <v>98</v>
      </c>
      <c r="G1142">
        <v>7500</v>
      </c>
      <c r="H1142">
        <v>1</v>
      </c>
      <c r="I1142">
        <v>30.39</v>
      </c>
      <c r="J1142" t="s">
        <v>624</v>
      </c>
      <c r="K1142" t="s">
        <v>748</v>
      </c>
      <c r="L1142" t="s">
        <v>78</v>
      </c>
      <c r="M1142" t="s">
        <v>78</v>
      </c>
      <c r="N1142"/>
      <c r="O1142"/>
      <c r="P1142"/>
      <c r="Q1142"/>
    </row>
    <row r="1143" spans="1:17" s="59" customFormat="1" x14ac:dyDescent="0.25">
      <c r="A1143" t="s">
        <v>1466</v>
      </c>
      <c r="B1143">
        <v>9.8800000000000008</v>
      </c>
      <c r="C1143">
        <v>8</v>
      </c>
      <c r="D1143">
        <v>3.2</v>
      </c>
      <c r="F1143">
        <v>56</v>
      </c>
      <c r="G1143">
        <v>4182</v>
      </c>
      <c r="H1143">
        <v>1</v>
      </c>
      <c r="I1143">
        <v>20.87</v>
      </c>
      <c r="J1143" t="s">
        <v>627</v>
      </c>
      <c r="K1143" t="s">
        <v>748</v>
      </c>
      <c r="L1143" t="s">
        <v>78</v>
      </c>
      <c r="M1143" t="s">
        <v>78</v>
      </c>
      <c r="N1143"/>
      <c r="O1143"/>
      <c r="P1143"/>
      <c r="Q1143"/>
    </row>
    <row r="1144" spans="1:17" s="59" customFormat="1" x14ac:dyDescent="0.25">
      <c r="A1144" t="s">
        <v>1570</v>
      </c>
      <c r="B1144">
        <v>6.3</v>
      </c>
      <c r="C1144">
        <v>5.45</v>
      </c>
      <c r="D1144">
        <v>2.48</v>
      </c>
      <c r="F1144">
        <v>23.28</v>
      </c>
      <c r="G1144">
        <v>800</v>
      </c>
      <c r="H1144">
        <v>1</v>
      </c>
      <c r="I1144">
        <v>15.08</v>
      </c>
      <c r="J1144" t="s">
        <v>626</v>
      </c>
      <c r="K1144" t="s">
        <v>748</v>
      </c>
      <c r="L1144" t="s">
        <v>78</v>
      </c>
      <c r="M1144" t="s">
        <v>78</v>
      </c>
      <c r="N1144"/>
      <c r="O1144"/>
      <c r="P1144"/>
      <c r="Q1144"/>
    </row>
    <row r="1145" spans="1:17" s="59" customFormat="1" x14ac:dyDescent="0.25">
      <c r="A1145" t="s">
        <v>1571</v>
      </c>
      <c r="B1145">
        <v>6.8</v>
      </c>
      <c r="C1145">
        <v>5.73</v>
      </c>
      <c r="D1145">
        <v>2.48</v>
      </c>
      <c r="F1145">
        <v>23.28</v>
      </c>
      <c r="G1145">
        <v>1000</v>
      </c>
      <c r="H1145">
        <v>1</v>
      </c>
      <c r="I1145">
        <v>14.83</v>
      </c>
      <c r="J1145" t="s">
        <v>626</v>
      </c>
      <c r="K1145" t="s">
        <v>748</v>
      </c>
      <c r="L1145" t="s">
        <v>78</v>
      </c>
      <c r="M1145" t="s">
        <v>78</v>
      </c>
      <c r="N1145"/>
      <c r="O1145"/>
      <c r="P1145"/>
      <c r="Q1145"/>
    </row>
    <row r="1146" spans="1:17" s="59" customFormat="1" x14ac:dyDescent="0.25">
      <c r="A1146" t="s">
        <v>1467</v>
      </c>
      <c r="B1146">
        <v>7.15</v>
      </c>
      <c r="C1146">
        <v>5.53</v>
      </c>
      <c r="D1146">
        <v>2.35</v>
      </c>
      <c r="F1146">
        <v>26</v>
      </c>
      <c r="G1146">
        <v>1350</v>
      </c>
      <c r="H1146">
        <v>1</v>
      </c>
      <c r="I1146">
        <v>14.31</v>
      </c>
      <c r="J1146" t="s">
        <v>626</v>
      </c>
      <c r="K1146" t="s">
        <v>748</v>
      </c>
      <c r="L1146" t="s">
        <v>78</v>
      </c>
      <c r="M1146" t="s">
        <v>78</v>
      </c>
      <c r="N1146"/>
      <c r="O1146"/>
      <c r="P1146"/>
      <c r="Q1146"/>
    </row>
    <row r="1147" spans="1:17" s="59" customFormat="1" x14ac:dyDescent="0.25">
      <c r="A1147" t="s">
        <v>1468</v>
      </c>
      <c r="B1147">
        <v>8.3000000000000007</v>
      </c>
      <c r="C1147">
        <v>6.85</v>
      </c>
      <c r="D1147">
        <v>2.8</v>
      </c>
      <c r="F1147">
        <v>40</v>
      </c>
      <c r="G1147">
        <v>2600</v>
      </c>
      <c r="H1147">
        <v>1</v>
      </c>
      <c r="I1147">
        <v>17.489999999999998</v>
      </c>
      <c r="J1147" t="s">
        <v>626</v>
      </c>
      <c r="K1147" t="s">
        <v>748</v>
      </c>
      <c r="L1147" t="s">
        <v>78</v>
      </c>
      <c r="M1147" t="s">
        <v>78</v>
      </c>
      <c r="N1147"/>
      <c r="O1147"/>
      <c r="P1147"/>
      <c r="Q1147"/>
    </row>
    <row r="1148" spans="1:17" s="59" customFormat="1" x14ac:dyDescent="0.25">
      <c r="A1148" t="s">
        <v>523</v>
      </c>
      <c r="B1148">
        <v>7.5</v>
      </c>
      <c r="C1148">
        <v>6.85</v>
      </c>
      <c r="D1148">
        <v>1.86</v>
      </c>
      <c r="F1148">
        <v>27</v>
      </c>
      <c r="G1148">
        <v>800</v>
      </c>
      <c r="H1148">
        <v>1.1200000000000001</v>
      </c>
      <c r="I1148">
        <v>22.46</v>
      </c>
      <c r="J1148" t="s">
        <v>623</v>
      </c>
      <c r="K1148" t="s">
        <v>748</v>
      </c>
      <c r="L1148">
        <v>0</v>
      </c>
      <c r="M1148">
        <v>0</v>
      </c>
      <c r="N1148"/>
      <c r="O1148"/>
      <c r="P1148"/>
      <c r="Q1148"/>
    </row>
    <row r="1149" spans="1:17" s="59" customFormat="1" x14ac:dyDescent="0.25">
      <c r="A1149" t="s">
        <v>1469</v>
      </c>
      <c r="B1149">
        <v>6.5</v>
      </c>
      <c r="C1149">
        <v>6.5</v>
      </c>
      <c r="D1149">
        <v>1.9</v>
      </c>
      <c r="F1149">
        <v>29</v>
      </c>
      <c r="G1149">
        <v>950</v>
      </c>
      <c r="H1149">
        <v>1.02</v>
      </c>
      <c r="I1149">
        <v>18.440000000000001</v>
      </c>
      <c r="J1149" t="s">
        <v>627</v>
      </c>
      <c r="K1149" t="s">
        <v>748</v>
      </c>
      <c r="L1149">
        <v>0</v>
      </c>
      <c r="M1149">
        <v>0</v>
      </c>
      <c r="N1149"/>
      <c r="O1149"/>
      <c r="P1149"/>
      <c r="Q1149"/>
    </row>
    <row r="1150" spans="1:17" s="59" customFormat="1" x14ac:dyDescent="0.25">
      <c r="A1150" t="s">
        <v>1470</v>
      </c>
      <c r="B1150">
        <v>7</v>
      </c>
      <c r="C1150">
        <v>5.4</v>
      </c>
      <c r="D1150">
        <v>2.2799999999999998</v>
      </c>
      <c r="F1150">
        <v>30</v>
      </c>
      <c r="G1150">
        <v>1350</v>
      </c>
      <c r="H1150">
        <v>1.05</v>
      </c>
      <c r="I1150">
        <v>15.8</v>
      </c>
      <c r="J1150" t="s">
        <v>626</v>
      </c>
      <c r="K1150" t="s">
        <v>748</v>
      </c>
      <c r="L1150" t="s">
        <v>78</v>
      </c>
      <c r="M1150" t="s">
        <v>78</v>
      </c>
      <c r="N1150"/>
      <c r="O1150"/>
      <c r="P1150"/>
      <c r="Q1150"/>
    </row>
    <row r="1151" spans="1:17" s="59" customFormat="1" x14ac:dyDescent="0.25">
      <c r="A1151" t="s">
        <v>1471</v>
      </c>
      <c r="B1151">
        <v>8</v>
      </c>
      <c r="C1151">
        <v>6.42</v>
      </c>
      <c r="D1151">
        <v>2.8</v>
      </c>
      <c r="F1151">
        <v>42</v>
      </c>
      <c r="G1151">
        <v>2750</v>
      </c>
      <c r="H1151">
        <v>1</v>
      </c>
      <c r="I1151">
        <v>16.829999999999998</v>
      </c>
      <c r="J1151" t="s">
        <v>626</v>
      </c>
      <c r="K1151" t="s">
        <v>748</v>
      </c>
      <c r="L1151" t="s">
        <v>78</v>
      </c>
      <c r="M1151" t="s">
        <v>78</v>
      </c>
      <c r="N1151"/>
      <c r="O1151"/>
      <c r="P1151"/>
      <c r="Q1151"/>
    </row>
    <row r="1152" spans="1:17" s="59" customFormat="1" x14ac:dyDescent="0.25">
      <c r="A1152" t="s">
        <v>1266</v>
      </c>
      <c r="B1152">
        <v>9.35</v>
      </c>
      <c r="C1152">
        <v>8.9499999999999993</v>
      </c>
      <c r="D1152">
        <v>3.1</v>
      </c>
      <c r="F1152">
        <v>50</v>
      </c>
      <c r="G1152">
        <v>2812</v>
      </c>
      <c r="H1152">
        <v>1.03</v>
      </c>
      <c r="I1152">
        <v>24.08</v>
      </c>
      <c r="J1152" t="s">
        <v>623</v>
      </c>
      <c r="K1152" t="s">
        <v>748</v>
      </c>
      <c r="L1152" t="s">
        <v>78</v>
      </c>
      <c r="M1152" t="s">
        <v>78</v>
      </c>
      <c r="N1152"/>
      <c r="O1152"/>
      <c r="P1152"/>
      <c r="Q1152"/>
    </row>
    <row r="1153" spans="1:17" s="59" customFormat="1" x14ac:dyDescent="0.25">
      <c r="A1153" t="s">
        <v>1472</v>
      </c>
      <c r="B1153">
        <v>9.98</v>
      </c>
      <c r="C1153">
        <v>8.4</v>
      </c>
      <c r="D1153">
        <v>3.32</v>
      </c>
      <c r="F1153">
        <v>62</v>
      </c>
      <c r="G1153">
        <v>4750</v>
      </c>
      <c r="H1153">
        <v>1.02</v>
      </c>
      <c r="I1153">
        <v>22.25</v>
      </c>
      <c r="J1153" t="s">
        <v>627</v>
      </c>
      <c r="K1153" t="s">
        <v>748</v>
      </c>
      <c r="L1153" t="s">
        <v>78</v>
      </c>
      <c r="M1153" t="s">
        <v>78</v>
      </c>
      <c r="N1153"/>
      <c r="O1153"/>
      <c r="P1153"/>
      <c r="Q1153"/>
    </row>
    <row r="1154" spans="1:17" s="59" customFormat="1" x14ac:dyDescent="0.25">
      <c r="A1154" t="s">
        <v>1473</v>
      </c>
      <c r="B1154">
        <v>11.98</v>
      </c>
      <c r="C1154">
        <v>11.65</v>
      </c>
      <c r="D1154">
        <v>3.93</v>
      </c>
      <c r="F1154">
        <v>91</v>
      </c>
      <c r="G1154">
        <v>8600</v>
      </c>
      <c r="H1154">
        <v>1</v>
      </c>
      <c r="I1154">
        <v>28.63</v>
      </c>
      <c r="J1154" t="s">
        <v>624</v>
      </c>
      <c r="K1154" t="s">
        <v>748</v>
      </c>
      <c r="L1154" t="s">
        <v>78</v>
      </c>
      <c r="M1154" t="s">
        <v>78</v>
      </c>
      <c r="N1154"/>
      <c r="O1154"/>
      <c r="P1154"/>
      <c r="Q1154"/>
    </row>
    <row r="1155" spans="1:17" s="59" customFormat="1" x14ac:dyDescent="0.25">
      <c r="A1155" t="s">
        <v>1474</v>
      </c>
      <c r="B1155">
        <v>10.64</v>
      </c>
      <c r="C1155">
        <v>7.79</v>
      </c>
      <c r="D1155">
        <v>3.18</v>
      </c>
      <c r="F1155">
        <v>56</v>
      </c>
      <c r="G1155">
        <v>5736</v>
      </c>
      <c r="H1155">
        <v>1.02</v>
      </c>
      <c r="I1155">
        <v>19.54</v>
      </c>
      <c r="J1155" t="s">
        <v>627</v>
      </c>
      <c r="K1155" t="s">
        <v>748</v>
      </c>
      <c r="L1155" t="s">
        <v>78</v>
      </c>
      <c r="M1155" t="s">
        <v>78</v>
      </c>
      <c r="N1155"/>
      <c r="O1155"/>
      <c r="P1155"/>
      <c r="Q1155"/>
    </row>
    <row r="1156" spans="1:17" s="59" customFormat="1" x14ac:dyDescent="0.25">
      <c r="A1156" t="s">
        <v>1475</v>
      </c>
      <c r="B1156">
        <v>8.6999999999999993</v>
      </c>
      <c r="C1156">
        <v>6.1</v>
      </c>
      <c r="D1156">
        <v>2.4500000000000002</v>
      </c>
      <c r="F1156">
        <v>30</v>
      </c>
      <c r="G1156">
        <v>2500</v>
      </c>
      <c r="H1156">
        <v>1</v>
      </c>
      <c r="I1156">
        <v>14.6</v>
      </c>
      <c r="J1156" t="s">
        <v>626</v>
      </c>
      <c r="K1156" t="s">
        <v>748</v>
      </c>
      <c r="L1156">
        <v>0</v>
      </c>
      <c r="M1156">
        <v>0</v>
      </c>
      <c r="N1156"/>
      <c r="O1156"/>
      <c r="P1156"/>
      <c r="Q1156"/>
    </row>
    <row r="1157" spans="1:17" s="59" customFormat="1" x14ac:dyDescent="0.25">
      <c r="A1157" t="s">
        <v>731</v>
      </c>
      <c r="B1157">
        <v>10.6</v>
      </c>
      <c r="C1157">
        <v>9.1999999999999993</v>
      </c>
      <c r="D1157">
        <v>3.02</v>
      </c>
      <c r="F1157">
        <v>70</v>
      </c>
      <c r="G1157">
        <v>6700</v>
      </c>
      <c r="H1157">
        <v>1.02</v>
      </c>
      <c r="I1157">
        <v>23.17</v>
      </c>
      <c r="J1157" t="s">
        <v>623</v>
      </c>
      <c r="K1157" t="s">
        <v>748</v>
      </c>
      <c r="L1157" t="s">
        <v>78</v>
      </c>
      <c r="M1157" t="s">
        <v>78</v>
      </c>
      <c r="N1157"/>
      <c r="O1157"/>
      <c r="P1157"/>
      <c r="Q1157"/>
    </row>
    <row r="1158" spans="1:17" s="59" customFormat="1" x14ac:dyDescent="0.25">
      <c r="A1158" t="s">
        <v>1476</v>
      </c>
      <c r="B1158">
        <v>12.8</v>
      </c>
      <c r="C1158">
        <v>9.1</v>
      </c>
      <c r="D1158">
        <v>3.3</v>
      </c>
      <c r="F1158">
        <v>96</v>
      </c>
      <c r="G1158">
        <v>10450</v>
      </c>
      <c r="H1158">
        <v>1</v>
      </c>
      <c r="I1158">
        <v>24.56</v>
      </c>
      <c r="J1158" t="s">
        <v>623</v>
      </c>
      <c r="K1158" t="s">
        <v>748</v>
      </c>
      <c r="L1158" t="s">
        <v>78</v>
      </c>
      <c r="M1158" t="s">
        <v>78</v>
      </c>
      <c r="N1158"/>
      <c r="O1158"/>
      <c r="P1158"/>
      <c r="Q1158"/>
    </row>
    <row r="1159" spans="1:17" s="59" customFormat="1" x14ac:dyDescent="0.25">
      <c r="A1159" t="s">
        <v>475</v>
      </c>
      <c r="B1159">
        <v>8.4600000000000009</v>
      </c>
      <c r="C1159">
        <v>7.59</v>
      </c>
      <c r="D1159">
        <v>2.85</v>
      </c>
      <c r="F1159">
        <v>45</v>
      </c>
      <c r="G1159">
        <v>1302</v>
      </c>
      <c r="H1159">
        <v>1.1499999999999999</v>
      </c>
      <c r="I1159">
        <v>27.72</v>
      </c>
      <c r="J1159" t="s">
        <v>624</v>
      </c>
      <c r="K1159" t="s">
        <v>748</v>
      </c>
      <c r="L1159" t="s">
        <v>78</v>
      </c>
      <c r="M1159" t="s">
        <v>78</v>
      </c>
      <c r="N1159"/>
      <c r="O1159"/>
      <c r="P1159"/>
      <c r="Q1159"/>
    </row>
    <row r="1160" spans="1:17" s="59" customFormat="1" x14ac:dyDescent="0.25">
      <c r="A1160" t="s">
        <v>704</v>
      </c>
      <c r="B1160">
        <v>9.6999999999999993</v>
      </c>
      <c r="C1160">
        <v>7.47</v>
      </c>
      <c r="D1160">
        <v>2.95</v>
      </c>
      <c r="F1160">
        <v>52</v>
      </c>
      <c r="G1160">
        <v>5000</v>
      </c>
      <c r="H1160">
        <v>1</v>
      </c>
      <c r="I1160">
        <v>18.16</v>
      </c>
      <c r="J1160" t="s">
        <v>627</v>
      </c>
      <c r="K1160" t="s">
        <v>748</v>
      </c>
      <c r="L1160" t="s">
        <v>78</v>
      </c>
      <c r="M1160" t="s">
        <v>78</v>
      </c>
      <c r="N1160"/>
      <c r="O1160"/>
      <c r="P1160"/>
      <c r="Q1160"/>
    </row>
    <row r="1161" spans="1:17" s="59" customFormat="1" x14ac:dyDescent="0.25">
      <c r="A1161" t="s">
        <v>1477</v>
      </c>
      <c r="B1161">
        <v>10.38</v>
      </c>
      <c r="C1161">
        <v>7.57</v>
      </c>
      <c r="D1161">
        <v>2.94</v>
      </c>
      <c r="F1161">
        <v>52</v>
      </c>
      <c r="G1161">
        <v>4940</v>
      </c>
      <c r="H1161">
        <v>1</v>
      </c>
      <c r="I1161">
        <v>18.88</v>
      </c>
      <c r="J1161" t="s">
        <v>627</v>
      </c>
      <c r="K1161" t="s">
        <v>748</v>
      </c>
      <c r="L1161" t="s">
        <v>78</v>
      </c>
      <c r="M1161" t="s">
        <v>78</v>
      </c>
      <c r="N1161"/>
      <c r="O1161"/>
      <c r="P1161"/>
      <c r="Q1161"/>
    </row>
    <row r="1162" spans="1:17" s="59" customFormat="1" x14ac:dyDescent="0.25">
      <c r="A1162" t="s">
        <v>705</v>
      </c>
      <c r="B1162">
        <v>10.93</v>
      </c>
      <c r="C1162">
        <v>8.2799999999999994</v>
      </c>
      <c r="D1162">
        <v>3.35</v>
      </c>
      <c r="F1162">
        <v>61</v>
      </c>
      <c r="G1162">
        <v>6470</v>
      </c>
      <c r="H1162">
        <v>1.02</v>
      </c>
      <c r="I1162">
        <v>20.54</v>
      </c>
      <c r="J1162" t="s">
        <v>627</v>
      </c>
      <c r="K1162" t="s">
        <v>748</v>
      </c>
      <c r="L1162" t="s">
        <v>78</v>
      </c>
      <c r="M1162" t="s">
        <v>78</v>
      </c>
      <c r="N1162"/>
      <c r="O1162"/>
      <c r="P1162"/>
      <c r="Q1162"/>
    </row>
    <row r="1163" spans="1:17" s="59" customFormat="1" x14ac:dyDescent="0.25">
      <c r="A1163" t="s">
        <v>1572</v>
      </c>
      <c r="B1163">
        <v>10.5</v>
      </c>
      <c r="C1163">
        <v>9.8000000000000007</v>
      </c>
      <c r="D1163">
        <v>3.95</v>
      </c>
      <c r="F1163">
        <v>78.78</v>
      </c>
      <c r="G1163">
        <v>5076</v>
      </c>
      <c r="H1163">
        <v>1.02</v>
      </c>
      <c r="I1163">
        <v>27.54</v>
      </c>
      <c r="J1163" t="s">
        <v>624</v>
      </c>
      <c r="K1163" t="s">
        <v>748</v>
      </c>
      <c r="L1163">
        <v>0</v>
      </c>
      <c r="M1163">
        <v>0</v>
      </c>
      <c r="N1163"/>
      <c r="O1163"/>
      <c r="P1163"/>
      <c r="Q1163"/>
    </row>
    <row r="1164" spans="1:17" s="59" customFormat="1" x14ac:dyDescent="0.25">
      <c r="A1164" t="s">
        <v>732</v>
      </c>
      <c r="B1164">
        <v>11.99</v>
      </c>
      <c r="C1164">
        <v>11.42</v>
      </c>
      <c r="D1164">
        <v>4.22</v>
      </c>
      <c r="F1164">
        <v>95</v>
      </c>
      <c r="G1164">
        <v>7500</v>
      </c>
      <c r="H1164">
        <v>1.06</v>
      </c>
      <c r="I1164">
        <v>31.85</v>
      </c>
      <c r="J1164" t="s">
        <v>624</v>
      </c>
      <c r="K1164" t="s">
        <v>748</v>
      </c>
      <c r="L1164">
        <v>0</v>
      </c>
      <c r="M1164">
        <v>0</v>
      </c>
      <c r="N1164"/>
      <c r="O1164"/>
      <c r="P1164"/>
      <c r="Q1164"/>
    </row>
    <row r="1165" spans="1:17" s="59" customFormat="1" x14ac:dyDescent="0.25">
      <c r="A1165" t="s">
        <v>1478</v>
      </c>
      <c r="B1165">
        <v>8.11</v>
      </c>
      <c r="C1165">
        <v>6.13</v>
      </c>
      <c r="D1165">
        <v>2.97</v>
      </c>
      <c r="F1165">
        <v>37</v>
      </c>
      <c r="G1165">
        <v>1851</v>
      </c>
      <c r="H1165">
        <v>1</v>
      </c>
      <c r="I1165">
        <v>17.670000000000002</v>
      </c>
      <c r="J1165" t="s">
        <v>626</v>
      </c>
      <c r="K1165" t="s">
        <v>748</v>
      </c>
      <c r="L1165" t="s">
        <v>78</v>
      </c>
      <c r="M1165" t="s">
        <v>78</v>
      </c>
      <c r="N1165"/>
      <c r="O1165"/>
      <c r="P1165"/>
      <c r="Q1165"/>
    </row>
    <row r="1166" spans="1:17" s="59" customFormat="1" x14ac:dyDescent="0.25">
      <c r="A1166" t="s">
        <v>1479</v>
      </c>
      <c r="B1166">
        <v>10.7</v>
      </c>
      <c r="C1166">
        <v>9.1999999999999993</v>
      </c>
      <c r="D1166">
        <v>3.45</v>
      </c>
      <c r="F1166">
        <v>64</v>
      </c>
      <c r="G1166">
        <v>6500</v>
      </c>
      <c r="H1166">
        <v>1.05</v>
      </c>
      <c r="I1166">
        <v>22.84</v>
      </c>
      <c r="J1166" t="s">
        <v>623</v>
      </c>
      <c r="K1166" t="s">
        <v>748</v>
      </c>
      <c r="L1166" t="s">
        <v>78</v>
      </c>
      <c r="M1166" t="s">
        <v>78</v>
      </c>
      <c r="N1166"/>
      <c r="O1166"/>
      <c r="P1166"/>
      <c r="Q1166"/>
    </row>
    <row r="1167" spans="1:17" s="59" customFormat="1" x14ac:dyDescent="0.25">
      <c r="A1167" t="s">
        <v>1480</v>
      </c>
      <c r="B1167">
        <v>11.78</v>
      </c>
      <c r="C1167">
        <v>9.65</v>
      </c>
      <c r="D1167">
        <v>3.76</v>
      </c>
      <c r="F1167">
        <v>82</v>
      </c>
      <c r="G1167">
        <v>8500</v>
      </c>
      <c r="H1167">
        <v>1</v>
      </c>
      <c r="I1167">
        <v>24.08</v>
      </c>
      <c r="J1167" t="s">
        <v>623</v>
      </c>
      <c r="K1167" t="s">
        <v>748</v>
      </c>
      <c r="L1167" t="s">
        <v>78</v>
      </c>
      <c r="M1167" t="s">
        <v>78</v>
      </c>
      <c r="N1167"/>
      <c r="O1167"/>
      <c r="P1167"/>
      <c r="Q1167"/>
    </row>
    <row r="1168" spans="1:17" s="59" customFormat="1" x14ac:dyDescent="0.25">
      <c r="A1168" t="s">
        <v>1481</v>
      </c>
      <c r="B1168">
        <v>13.2</v>
      </c>
      <c r="C1168">
        <v>11.18</v>
      </c>
      <c r="D1168">
        <v>4.0999999999999996</v>
      </c>
      <c r="F1168">
        <v>112</v>
      </c>
      <c r="G1168">
        <v>13544</v>
      </c>
      <c r="H1168">
        <v>1</v>
      </c>
      <c r="I1168">
        <v>27.62</v>
      </c>
      <c r="J1168" t="s">
        <v>624</v>
      </c>
      <c r="K1168" t="s">
        <v>748</v>
      </c>
      <c r="L1168" t="s">
        <v>78</v>
      </c>
      <c r="M1168" t="s">
        <v>78</v>
      </c>
      <c r="N1168"/>
      <c r="O1168"/>
      <c r="P1168"/>
      <c r="Q1168"/>
    </row>
    <row r="1169" spans="1:17" s="59" customFormat="1" x14ac:dyDescent="0.25">
      <c r="A1169" t="s">
        <v>1482</v>
      </c>
      <c r="B1169">
        <v>10.07</v>
      </c>
      <c r="C1169">
        <v>7.5</v>
      </c>
      <c r="D1169">
        <v>3.1</v>
      </c>
      <c r="F1169">
        <v>50</v>
      </c>
      <c r="G1169">
        <v>5000</v>
      </c>
      <c r="H1169">
        <v>1</v>
      </c>
      <c r="I1169">
        <v>18.100000000000001</v>
      </c>
      <c r="J1169" t="s">
        <v>627</v>
      </c>
      <c r="K1169" t="s">
        <v>748</v>
      </c>
      <c r="L1169">
        <v>0</v>
      </c>
      <c r="M1169">
        <v>0</v>
      </c>
      <c r="N1169"/>
      <c r="O1169"/>
      <c r="P1169"/>
      <c r="Q1169"/>
    </row>
    <row r="1170" spans="1:17" s="59" customFormat="1" x14ac:dyDescent="0.25">
      <c r="A1170" t="s">
        <v>590</v>
      </c>
      <c r="B1170">
        <v>9.6999999999999993</v>
      </c>
      <c r="C1170">
        <v>9.5</v>
      </c>
      <c r="D1170">
        <v>3.8</v>
      </c>
      <c r="F1170">
        <v>68</v>
      </c>
      <c r="G1170">
        <v>2800</v>
      </c>
      <c r="H1170">
        <v>1.08</v>
      </c>
      <c r="I1170">
        <v>31</v>
      </c>
      <c r="J1170" t="s">
        <v>624</v>
      </c>
      <c r="K1170" t="s">
        <v>748</v>
      </c>
      <c r="L1170" t="s">
        <v>78</v>
      </c>
      <c r="M1170" t="s">
        <v>78</v>
      </c>
      <c r="N1170"/>
      <c r="O1170"/>
      <c r="P1170"/>
      <c r="Q1170"/>
    </row>
    <row r="1171" spans="1:17" s="59" customFormat="1" x14ac:dyDescent="0.25">
      <c r="A1171" t="s">
        <v>1005</v>
      </c>
      <c r="B1171">
        <v>11</v>
      </c>
      <c r="C1171">
        <v>10.02</v>
      </c>
      <c r="D1171">
        <v>3.28</v>
      </c>
      <c r="F1171">
        <v>82</v>
      </c>
      <c r="G1171">
        <v>5300</v>
      </c>
      <c r="H1171">
        <v>1.1299999999999999</v>
      </c>
      <c r="I1171">
        <v>31.82</v>
      </c>
      <c r="J1171" t="s">
        <v>624</v>
      </c>
      <c r="K1171" t="s">
        <v>748</v>
      </c>
      <c r="L1171" t="s">
        <v>78</v>
      </c>
      <c r="M1171" t="s">
        <v>78</v>
      </c>
      <c r="N1171"/>
      <c r="O1171"/>
      <c r="P1171"/>
      <c r="Q1171"/>
    </row>
    <row r="1172" spans="1:17" s="59" customFormat="1" x14ac:dyDescent="0.25">
      <c r="A1172" t="s">
        <v>1786</v>
      </c>
      <c r="B1172">
        <v>10.199999999999999</v>
      </c>
      <c r="C1172">
        <v>8</v>
      </c>
      <c r="D1172">
        <v>3.52</v>
      </c>
      <c r="F1172">
        <v>62.85</v>
      </c>
      <c r="G1172">
        <v>4600</v>
      </c>
      <c r="H1172">
        <v>1.01</v>
      </c>
      <c r="I1172">
        <v>22.07</v>
      </c>
      <c r="J1172" t="s">
        <v>627</v>
      </c>
      <c r="K1172" t="s">
        <v>748</v>
      </c>
      <c r="L1172">
        <v>0</v>
      </c>
      <c r="M1172">
        <v>0</v>
      </c>
      <c r="N1172"/>
      <c r="O1172"/>
      <c r="P1172"/>
      <c r="Q1172"/>
    </row>
    <row r="1173" spans="1:17" s="59" customFormat="1" x14ac:dyDescent="0.25">
      <c r="A1173" t="s">
        <v>1787</v>
      </c>
      <c r="B1173">
        <v>10.199999999999999</v>
      </c>
      <c r="C1173">
        <v>8</v>
      </c>
      <c r="D1173">
        <v>3.52</v>
      </c>
      <c r="F1173">
        <v>62.85</v>
      </c>
      <c r="G1173">
        <v>4600</v>
      </c>
      <c r="H1173">
        <v>1</v>
      </c>
      <c r="I1173">
        <v>21.85</v>
      </c>
      <c r="J1173" t="s">
        <v>627</v>
      </c>
      <c r="K1173" t="s">
        <v>748</v>
      </c>
      <c r="L1173" t="s">
        <v>78</v>
      </c>
      <c r="M1173" t="s">
        <v>78</v>
      </c>
      <c r="N1173"/>
      <c r="O1173"/>
      <c r="P1173"/>
      <c r="Q1173"/>
    </row>
    <row r="1174" spans="1:17" s="59" customFormat="1" x14ac:dyDescent="0.25">
      <c r="A1174" t="s">
        <v>1483</v>
      </c>
      <c r="B1174">
        <v>13.11</v>
      </c>
      <c r="C1174">
        <v>9.4499999999999993</v>
      </c>
      <c r="D1174">
        <v>3.6</v>
      </c>
      <c r="F1174">
        <v>74</v>
      </c>
      <c r="G1174">
        <v>8100</v>
      </c>
      <c r="H1174">
        <v>1</v>
      </c>
      <c r="I1174">
        <v>23.97</v>
      </c>
      <c r="J1174" t="s">
        <v>623</v>
      </c>
      <c r="K1174" t="s">
        <v>748</v>
      </c>
      <c r="L1174" t="s">
        <v>78</v>
      </c>
      <c r="M1174" t="s">
        <v>78</v>
      </c>
      <c r="N1174"/>
      <c r="O1174"/>
      <c r="P1174"/>
      <c r="Q1174"/>
    </row>
    <row r="1175" spans="1:17" s="59" customFormat="1" x14ac:dyDescent="0.25">
      <c r="A1175" t="s">
        <v>1788</v>
      </c>
      <c r="B1175">
        <v>7.09</v>
      </c>
      <c r="C1175">
        <v>5.94</v>
      </c>
      <c r="D1175">
        <v>2.59</v>
      </c>
      <c r="F1175">
        <v>26.22</v>
      </c>
      <c r="G1175">
        <v>1450</v>
      </c>
      <c r="H1175">
        <v>1</v>
      </c>
      <c r="I1175">
        <v>14.73</v>
      </c>
      <c r="J1175" t="s">
        <v>626</v>
      </c>
      <c r="K1175" t="s">
        <v>748</v>
      </c>
      <c r="L1175" t="s">
        <v>78</v>
      </c>
      <c r="M1175" t="s">
        <v>78</v>
      </c>
      <c r="N1175"/>
      <c r="O1175"/>
      <c r="P1175"/>
      <c r="Q1175"/>
    </row>
    <row r="1176" spans="1:17" s="59" customFormat="1" x14ac:dyDescent="0.25">
      <c r="A1176" t="s">
        <v>418</v>
      </c>
      <c r="B1176">
        <v>9.1999999999999993</v>
      </c>
      <c r="C1176">
        <v>7.75</v>
      </c>
      <c r="D1176">
        <v>3.15</v>
      </c>
      <c r="F1176">
        <v>49</v>
      </c>
      <c r="G1176">
        <v>3200</v>
      </c>
      <c r="H1176">
        <v>1</v>
      </c>
      <c r="I1176">
        <v>20.29</v>
      </c>
      <c r="J1176" t="s">
        <v>627</v>
      </c>
      <c r="K1176" t="s">
        <v>748</v>
      </c>
      <c r="L1176" t="s">
        <v>78</v>
      </c>
      <c r="M1176" t="s">
        <v>78</v>
      </c>
      <c r="N1176"/>
      <c r="O1176"/>
      <c r="P1176"/>
      <c r="Q1176"/>
    </row>
    <row r="1177" spans="1:17" s="59" customFormat="1" x14ac:dyDescent="0.25">
      <c r="A1177" t="s">
        <v>1789</v>
      </c>
      <c r="B1177">
        <v>9.1999999999999993</v>
      </c>
      <c r="C1177">
        <v>7.75</v>
      </c>
      <c r="D1177">
        <v>3.15</v>
      </c>
      <c r="F1177">
        <v>50.41</v>
      </c>
      <c r="G1177">
        <v>3200</v>
      </c>
      <c r="H1177">
        <v>1.02</v>
      </c>
      <c r="I1177">
        <v>20.99</v>
      </c>
      <c r="J1177" t="s">
        <v>627</v>
      </c>
      <c r="K1177" t="s">
        <v>748</v>
      </c>
      <c r="L1177" t="s">
        <v>78</v>
      </c>
      <c r="M1177" t="s">
        <v>78</v>
      </c>
      <c r="N1177"/>
      <c r="O1177"/>
      <c r="P1177"/>
      <c r="Q1177"/>
    </row>
    <row r="1178" spans="1:17" s="59" customFormat="1" x14ac:dyDescent="0.25">
      <c r="A1178" t="s">
        <v>1790</v>
      </c>
      <c r="B1178">
        <v>9.1999999999999993</v>
      </c>
      <c r="C1178">
        <v>7.75</v>
      </c>
      <c r="D1178">
        <v>3.15</v>
      </c>
      <c r="F1178">
        <v>50.41</v>
      </c>
      <c r="G1178">
        <v>3200</v>
      </c>
      <c r="H1178">
        <v>1</v>
      </c>
      <c r="I1178">
        <v>20.58</v>
      </c>
      <c r="J1178" t="s">
        <v>627</v>
      </c>
      <c r="K1178" t="s">
        <v>748</v>
      </c>
      <c r="L1178" t="s">
        <v>78</v>
      </c>
      <c r="M1178" t="s">
        <v>78</v>
      </c>
      <c r="N1178"/>
      <c r="O1178"/>
      <c r="P1178"/>
      <c r="Q1178"/>
    </row>
    <row r="1179" spans="1:17" s="59" customFormat="1" x14ac:dyDescent="0.25">
      <c r="A1179" t="s">
        <v>419</v>
      </c>
      <c r="B1179">
        <v>9.1999999999999993</v>
      </c>
      <c r="C1179">
        <v>7.75</v>
      </c>
      <c r="D1179">
        <v>3.15</v>
      </c>
      <c r="F1179">
        <v>49</v>
      </c>
      <c r="G1179">
        <v>3000</v>
      </c>
      <c r="H1179">
        <v>1</v>
      </c>
      <c r="I1179">
        <v>20.68</v>
      </c>
      <c r="J1179" t="s">
        <v>627</v>
      </c>
      <c r="K1179" t="s">
        <v>748</v>
      </c>
      <c r="L1179" t="s">
        <v>78</v>
      </c>
      <c r="M1179" t="s">
        <v>78</v>
      </c>
      <c r="N1179"/>
      <c r="O1179"/>
      <c r="P1179"/>
      <c r="Q1179"/>
    </row>
    <row r="1180" spans="1:17" s="59" customFormat="1" x14ac:dyDescent="0.25">
      <c r="A1180" t="s">
        <v>1791</v>
      </c>
      <c r="B1180">
        <v>9.1999999999999993</v>
      </c>
      <c r="C1180">
        <v>7.75</v>
      </c>
      <c r="D1180">
        <v>3.15</v>
      </c>
      <c r="F1180">
        <v>48.67</v>
      </c>
      <c r="G1180">
        <v>3000</v>
      </c>
      <c r="H1180">
        <v>1</v>
      </c>
      <c r="I1180">
        <v>20.62</v>
      </c>
      <c r="J1180" t="s">
        <v>627</v>
      </c>
      <c r="K1180" t="s">
        <v>748</v>
      </c>
      <c r="L1180" t="s">
        <v>78</v>
      </c>
      <c r="M1180" t="s">
        <v>78</v>
      </c>
      <c r="N1180"/>
      <c r="O1180"/>
      <c r="P1180"/>
      <c r="Q1180"/>
    </row>
    <row r="1181" spans="1:17" s="59" customFormat="1" x14ac:dyDescent="0.25">
      <c r="A1181" t="s">
        <v>1792</v>
      </c>
      <c r="B1181">
        <v>9.1999999999999993</v>
      </c>
      <c r="C1181">
        <v>7.75</v>
      </c>
      <c r="D1181">
        <v>3.15</v>
      </c>
      <c r="F1181">
        <v>53.51</v>
      </c>
      <c r="G1181">
        <v>3200</v>
      </c>
      <c r="H1181">
        <v>1</v>
      </c>
      <c r="I1181">
        <v>21.2</v>
      </c>
      <c r="J1181" t="s">
        <v>627</v>
      </c>
      <c r="K1181" t="s">
        <v>748</v>
      </c>
      <c r="L1181" t="s">
        <v>78</v>
      </c>
      <c r="M1181" t="s">
        <v>78</v>
      </c>
      <c r="N1181"/>
      <c r="O1181"/>
      <c r="P1181"/>
      <c r="Q1181"/>
    </row>
    <row r="1182" spans="1:17" s="59" customFormat="1" x14ac:dyDescent="0.25">
      <c r="A1182" t="s">
        <v>1484</v>
      </c>
      <c r="B1182">
        <v>9.58</v>
      </c>
      <c r="C1182">
        <v>7.31</v>
      </c>
      <c r="D1182">
        <v>2.74</v>
      </c>
      <c r="F1182">
        <v>54</v>
      </c>
      <c r="G1182">
        <v>5700</v>
      </c>
      <c r="H1182">
        <v>1</v>
      </c>
      <c r="I1182">
        <v>17.5</v>
      </c>
      <c r="J1182" t="s">
        <v>626</v>
      </c>
      <c r="K1182" t="s">
        <v>748</v>
      </c>
      <c r="L1182" t="s">
        <v>78</v>
      </c>
      <c r="M1182" t="s">
        <v>78</v>
      </c>
      <c r="N1182"/>
      <c r="O1182"/>
      <c r="P1182"/>
      <c r="Q1182"/>
    </row>
    <row r="1183" spans="1:17" s="59" customFormat="1" x14ac:dyDescent="0.25">
      <c r="A1183" t="s">
        <v>420</v>
      </c>
      <c r="B1183">
        <v>7.89</v>
      </c>
      <c r="C1183">
        <v>5.7</v>
      </c>
      <c r="D1183">
        <v>1.71</v>
      </c>
      <c r="F1183">
        <v>22</v>
      </c>
      <c r="G1183">
        <v>800</v>
      </c>
      <c r="H1183">
        <v>1</v>
      </c>
      <c r="I1183">
        <v>16.61</v>
      </c>
      <c r="J1183" t="s">
        <v>626</v>
      </c>
      <c r="K1183" t="s">
        <v>748</v>
      </c>
      <c r="L1183" t="s">
        <v>78</v>
      </c>
      <c r="M1183" t="s">
        <v>78</v>
      </c>
      <c r="N1183"/>
      <c r="O1183"/>
      <c r="P1183"/>
      <c r="Q1183"/>
    </row>
    <row r="1184" spans="1:17" s="59" customFormat="1" x14ac:dyDescent="0.25">
      <c r="A1184" t="s">
        <v>421</v>
      </c>
      <c r="B1184">
        <v>10.14</v>
      </c>
      <c r="C1184">
        <v>7.37</v>
      </c>
      <c r="D1184">
        <v>3.07</v>
      </c>
      <c r="F1184">
        <v>55</v>
      </c>
      <c r="G1184">
        <v>4180</v>
      </c>
      <c r="H1184">
        <v>1</v>
      </c>
      <c r="I1184">
        <v>19.93</v>
      </c>
      <c r="J1184" t="s">
        <v>627</v>
      </c>
      <c r="K1184" t="s">
        <v>748</v>
      </c>
      <c r="L1184" t="s">
        <v>78</v>
      </c>
      <c r="M1184" t="s">
        <v>78</v>
      </c>
      <c r="N1184"/>
      <c r="O1184"/>
      <c r="P1184"/>
      <c r="Q1184"/>
    </row>
    <row r="1185" spans="1:17" s="59" customFormat="1" x14ac:dyDescent="0.25">
      <c r="A1185" t="s">
        <v>422</v>
      </c>
      <c r="B1185">
        <v>15.11</v>
      </c>
      <c r="C1185">
        <v>10.79</v>
      </c>
      <c r="D1185">
        <v>3.61</v>
      </c>
      <c r="F1185">
        <v>114</v>
      </c>
      <c r="G1185">
        <v>15900</v>
      </c>
      <c r="H1185">
        <v>1.1000000000000001</v>
      </c>
      <c r="I1185">
        <v>30.58</v>
      </c>
      <c r="J1185" t="s">
        <v>624</v>
      </c>
      <c r="K1185" t="s">
        <v>748</v>
      </c>
      <c r="L1185" t="s">
        <v>78</v>
      </c>
      <c r="M1185" t="s">
        <v>78</v>
      </c>
      <c r="N1185"/>
      <c r="O1185"/>
      <c r="P1185"/>
      <c r="Q1185"/>
    </row>
    <row r="1186" spans="1:17" s="59" customFormat="1" x14ac:dyDescent="0.25">
      <c r="A1186" t="s">
        <v>498</v>
      </c>
      <c r="B1186">
        <v>7.9</v>
      </c>
      <c r="C1186">
        <v>6.33</v>
      </c>
      <c r="D1186">
        <v>2.4300000000000002</v>
      </c>
      <c r="F1186">
        <v>34</v>
      </c>
      <c r="G1186">
        <v>2600</v>
      </c>
      <c r="H1186">
        <v>0.98</v>
      </c>
      <c r="I1186">
        <v>14.81</v>
      </c>
      <c r="J1186" t="s">
        <v>626</v>
      </c>
      <c r="K1186" t="s">
        <v>748</v>
      </c>
      <c r="L1186" t="s">
        <v>78</v>
      </c>
      <c r="M1186" t="s">
        <v>78</v>
      </c>
      <c r="N1186"/>
      <c r="O1186"/>
      <c r="P1186"/>
      <c r="Q1186"/>
    </row>
    <row r="1187" spans="1:17" s="59" customFormat="1" x14ac:dyDescent="0.25">
      <c r="A1187" t="s">
        <v>524</v>
      </c>
      <c r="B1187">
        <v>8</v>
      </c>
      <c r="C1187">
        <v>6.7</v>
      </c>
      <c r="D1187">
        <v>2.2999999999999998</v>
      </c>
      <c r="F1187">
        <v>34</v>
      </c>
      <c r="G1187">
        <v>2600</v>
      </c>
      <c r="H1187">
        <v>0.98</v>
      </c>
      <c r="I1187">
        <v>15.5</v>
      </c>
      <c r="J1187" t="s">
        <v>626</v>
      </c>
      <c r="K1187" t="s">
        <v>748</v>
      </c>
      <c r="L1187" t="s">
        <v>78</v>
      </c>
      <c r="M1187" t="s">
        <v>78</v>
      </c>
      <c r="N1187"/>
      <c r="O1187"/>
      <c r="P1187"/>
      <c r="Q1187"/>
    </row>
    <row r="1188" spans="1:17" s="59" customFormat="1" x14ac:dyDescent="0.25">
      <c r="A1188" t="s">
        <v>1267</v>
      </c>
      <c r="B1188">
        <v>7.61</v>
      </c>
      <c r="C1188">
        <v>5.86</v>
      </c>
      <c r="D1188">
        <v>2.74</v>
      </c>
      <c r="F1188">
        <v>35</v>
      </c>
      <c r="G1188">
        <v>1950</v>
      </c>
      <c r="H1188">
        <v>1.06</v>
      </c>
      <c r="I1188">
        <v>16.96</v>
      </c>
      <c r="J1188" t="s">
        <v>626</v>
      </c>
      <c r="K1188" t="s">
        <v>748</v>
      </c>
      <c r="L1188" t="s">
        <v>78</v>
      </c>
      <c r="M1188" t="s">
        <v>78</v>
      </c>
      <c r="N1188"/>
      <c r="O1188"/>
      <c r="P1188"/>
      <c r="Q1188"/>
    </row>
    <row r="1189" spans="1:17" s="59" customFormat="1" x14ac:dyDescent="0.25">
      <c r="A1189" t="s">
        <v>608</v>
      </c>
      <c r="B1189">
        <v>10.984999999999999</v>
      </c>
      <c r="C1189">
        <v>7.64</v>
      </c>
      <c r="D1189">
        <v>2.95</v>
      </c>
      <c r="F1189">
        <v>70</v>
      </c>
      <c r="G1189">
        <v>7260</v>
      </c>
      <c r="H1189">
        <v>1.03</v>
      </c>
      <c r="I1189">
        <v>20.58</v>
      </c>
      <c r="J1189" t="s">
        <v>627</v>
      </c>
      <c r="K1189" t="s">
        <v>748</v>
      </c>
      <c r="L1189" t="s">
        <v>78</v>
      </c>
      <c r="M1189" t="s">
        <v>78</v>
      </c>
      <c r="N1189"/>
      <c r="O1189"/>
      <c r="P1189"/>
      <c r="Q1189"/>
    </row>
    <row r="1190" spans="1:17" s="59" customFormat="1" x14ac:dyDescent="0.25">
      <c r="A1190" t="s">
        <v>640</v>
      </c>
      <c r="B1190">
        <v>11.66</v>
      </c>
      <c r="C1190">
        <v>8.75</v>
      </c>
      <c r="D1190">
        <v>3.52</v>
      </c>
      <c r="F1190">
        <v>85</v>
      </c>
      <c r="G1190">
        <v>8300</v>
      </c>
      <c r="H1190">
        <v>1.02</v>
      </c>
      <c r="I1190">
        <v>23.71</v>
      </c>
      <c r="J1190" t="s">
        <v>623</v>
      </c>
      <c r="K1190" t="s">
        <v>748</v>
      </c>
      <c r="L1190" t="s">
        <v>78</v>
      </c>
      <c r="M1190" t="s">
        <v>78</v>
      </c>
      <c r="N1190"/>
      <c r="O1190"/>
      <c r="P1190"/>
      <c r="Q1190"/>
    </row>
    <row r="1191" spans="1:17" s="59" customFormat="1" x14ac:dyDescent="0.25">
      <c r="A1191" t="s">
        <v>539</v>
      </c>
      <c r="B1191">
        <v>11.74</v>
      </c>
      <c r="C1191">
        <v>8.8699999999999992</v>
      </c>
      <c r="D1191">
        <v>3.56</v>
      </c>
      <c r="F1191">
        <v>85</v>
      </c>
      <c r="G1191">
        <v>7400</v>
      </c>
      <c r="H1191">
        <v>1.08</v>
      </c>
      <c r="I1191">
        <v>26.31</v>
      </c>
      <c r="J1191" t="s">
        <v>625</v>
      </c>
      <c r="K1191" t="s">
        <v>748</v>
      </c>
      <c r="L1191" t="s">
        <v>78</v>
      </c>
      <c r="M1191" t="s">
        <v>78</v>
      </c>
      <c r="N1191"/>
      <c r="O1191"/>
      <c r="P1191"/>
      <c r="Q1191"/>
    </row>
    <row r="1192" spans="1:17" s="59" customFormat="1" x14ac:dyDescent="0.25">
      <c r="A1192" t="s">
        <v>525</v>
      </c>
      <c r="B1192">
        <v>12.55</v>
      </c>
      <c r="C1192">
        <v>9.6850000000000005</v>
      </c>
      <c r="D1192">
        <v>3.8450000000000002</v>
      </c>
      <c r="F1192">
        <v>96</v>
      </c>
      <c r="G1192">
        <v>10409</v>
      </c>
      <c r="H1192">
        <v>1.08</v>
      </c>
      <c r="I1192">
        <v>27.07</v>
      </c>
      <c r="J1192" t="s">
        <v>625</v>
      </c>
      <c r="K1192" t="s">
        <v>748</v>
      </c>
      <c r="L1192" t="s">
        <v>78</v>
      </c>
      <c r="M1192" t="s">
        <v>78</v>
      </c>
      <c r="N1192"/>
      <c r="O1192"/>
      <c r="P1192"/>
      <c r="Q1192"/>
    </row>
    <row r="1193" spans="1:17" s="59" customFormat="1" x14ac:dyDescent="0.25">
      <c r="A1193" t="s">
        <v>496</v>
      </c>
      <c r="B1193">
        <v>12.81</v>
      </c>
      <c r="C1193">
        <v>9.7799999999999994</v>
      </c>
      <c r="D1193">
        <v>3.76</v>
      </c>
      <c r="F1193">
        <v>105</v>
      </c>
      <c r="G1193">
        <v>12000</v>
      </c>
      <c r="H1193">
        <v>1.08</v>
      </c>
      <c r="I1193">
        <v>27.44</v>
      </c>
      <c r="J1193" t="s">
        <v>625</v>
      </c>
      <c r="K1193" t="s">
        <v>748</v>
      </c>
      <c r="L1193" t="s">
        <v>78</v>
      </c>
      <c r="M1193" t="s">
        <v>78</v>
      </c>
      <c r="N1193"/>
      <c r="O1193"/>
      <c r="P1193"/>
      <c r="Q1193"/>
    </row>
    <row r="1194" spans="1:17" s="59" customFormat="1" x14ac:dyDescent="0.25">
      <c r="A1194" t="s">
        <v>1485</v>
      </c>
      <c r="B1194">
        <v>7.42</v>
      </c>
      <c r="C1194">
        <v>5.84</v>
      </c>
      <c r="D1194">
        <v>2.67</v>
      </c>
      <c r="F1194">
        <v>33</v>
      </c>
      <c r="G1194">
        <v>1814</v>
      </c>
      <c r="H1194">
        <v>1</v>
      </c>
      <c r="I1194">
        <v>15.65</v>
      </c>
      <c r="J1194" t="s">
        <v>626</v>
      </c>
      <c r="K1194" t="s">
        <v>748</v>
      </c>
      <c r="L1194">
        <v>0</v>
      </c>
      <c r="M1194">
        <v>0</v>
      </c>
      <c r="N1194"/>
      <c r="O1194"/>
      <c r="P1194"/>
      <c r="Q1194"/>
    </row>
    <row r="1195" spans="1:17" s="59" customFormat="1" x14ac:dyDescent="0.25">
      <c r="A1195" t="s">
        <v>1486</v>
      </c>
      <c r="B1195">
        <v>8.67</v>
      </c>
      <c r="C1195">
        <v>6.95</v>
      </c>
      <c r="D1195">
        <v>2.9</v>
      </c>
      <c r="F1195">
        <v>47</v>
      </c>
      <c r="G1195">
        <v>3720</v>
      </c>
      <c r="H1195">
        <v>1</v>
      </c>
      <c r="I1195">
        <v>17.43</v>
      </c>
      <c r="J1195" t="s">
        <v>626</v>
      </c>
      <c r="K1195" t="s">
        <v>748</v>
      </c>
      <c r="L1195" t="s">
        <v>78</v>
      </c>
      <c r="M1195" t="s">
        <v>78</v>
      </c>
      <c r="N1195"/>
      <c r="O1195"/>
      <c r="P1195"/>
      <c r="Q1195"/>
    </row>
    <row r="1196" spans="1:17" s="59" customFormat="1" x14ac:dyDescent="0.25">
      <c r="A1196" t="s">
        <v>1487</v>
      </c>
      <c r="B1196">
        <v>9.6</v>
      </c>
      <c r="C1196">
        <v>7.32</v>
      </c>
      <c r="D1196">
        <v>3.2</v>
      </c>
      <c r="F1196">
        <v>56</v>
      </c>
      <c r="G1196">
        <v>4320</v>
      </c>
      <c r="H1196">
        <v>1</v>
      </c>
      <c r="I1196">
        <v>19.489999999999998</v>
      </c>
      <c r="J1196" t="s">
        <v>627</v>
      </c>
      <c r="K1196" t="s">
        <v>748</v>
      </c>
      <c r="L1196" t="s">
        <v>78</v>
      </c>
      <c r="M1196" t="s">
        <v>78</v>
      </c>
      <c r="N1196"/>
      <c r="O1196"/>
      <c r="P1196"/>
      <c r="Q1196"/>
    </row>
    <row r="1197" spans="1:17" s="59" customFormat="1" x14ac:dyDescent="0.25">
      <c r="A1197" t="s">
        <v>1793</v>
      </c>
      <c r="B1197">
        <v>9.6</v>
      </c>
      <c r="C1197">
        <v>7.32</v>
      </c>
      <c r="D1197">
        <v>3.2</v>
      </c>
      <c r="F1197">
        <v>56</v>
      </c>
      <c r="G1197">
        <v>4760</v>
      </c>
      <c r="H1197">
        <v>1</v>
      </c>
      <c r="I1197">
        <v>18.91</v>
      </c>
      <c r="J1197" t="s">
        <v>627</v>
      </c>
      <c r="K1197" t="s">
        <v>748</v>
      </c>
      <c r="L1197">
        <v>0</v>
      </c>
      <c r="M1197">
        <v>0</v>
      </c>
      <c r="N1197"/>
      <c r="O1197"/>
      <c r="P1197"/>
      <c r="Q1197"/>
    </row>
    <row r="1198" spans="1:17" s="59" customFormat="1" x14ac:dyDescent="0.25">
      <c r="A1198" t="s">
        <v>1488</v>
      </c>
      <c r="B1198">
        <v>10.6</v>
      </c>
      <c r="C1198">
        <v>8.5</v>
      </c>
      <c r="D1198">
        <v>3.3</v>
      </c>
      <c r="F1198">
        <v>61</v>
      </c>
      <c r="G1198">
        <v>5800</v>
      </c>
      <c r="H1198">
        <v>1</v>
      </c>
      <c r="I1198">
        <v>20.92</v>
      </c>
      <c r="J1198" t="s">
        <v>627</v>
      </c>
      <c r="K1198" t="s">
        <v>748</v>
      </c>
      <c r="L1198" t="s">
        <v>78</v>
      </c>
      <c r="M1198" t="s">
        <v>78</v>
      </c>
      <c r="N1198"/>
      <c r="O1198"/>
      <c r="P1198"/>
      <c r="Q1198"/>
    </row>
    <row r="1199" spans="1:17" s="59" customFormat="1" x14ac:dyDescent="0.25">
      <c r="A1199" t="s">
        <v>1489</v>
      </c>
      <c r="B1199">
        <v>13.7</v>
      </c>
      <c r="C1199">
        <v>12.8</v>
      </c>
      <c r="D1199">
        <v>3.8</v>
      </c>
      <c r="F1199">
        <v>96</v>
      </c>
      <c r="G1199">
        <v>7037</v>
      </c>
      <c r="H1199">
        <v>1</v>
      </c>
      <c r="I1199">
        <v>35.36</v>
      </c>
      <c r="J1199" t="s">
        <v>628</v>
      </c>
      <c r="K1199" t="s">
        <v>748</v>
      </c>
      <c r="L1199" t="s">
        <v>78</v>
      </c>
      <c r="M1199" t="s">
        <v>78</v>
      </c>
      <c r="N1199"/>
      <c r="O1199"/>
      <c r="P1199"/>
      <c r="Q1199"/>
    </row>
    <row r="1200" spans="1:17" s="59" customFormat="1" x14ac:dyDescent="0.25">
      <c r="A1200" t="s">
        <v>526</v>
      </c>
      <c r="B1200">
        <v>6</v>
      </c>
      <c r="C1200">
        <v>6</v>
      </c>
      <c r="D1200">
        <v>2</v>
      </c>
      <c r="F1200">
        <v>32</v>
      </c>
      <c r="G1200">
        <v>800</v>
      </c>
      <c r="H1200">
        <v>1.05</v>
      </c>
      <c r="I1200">
        <v>19.05</v>
      </c>
      <c r="J1200" t="s">
        <v>627</v>
      </c>
      <c r="K1200" t="s">
        <v>748</v>
      </c>
      <c r="L1200" t="s">
        <v>78</v>
      </c>
      <c r="M1200" t="s">
        <v>78</v>
      </c>
      <c r="N1200"/>
      <c r="O1200"/>
      <c r="P1200"/>
      <c r="Q1200"/>
    </row>
    <row r="1201" spans="1:17" s="59" customFormat="1" x14ac:dyDescent="0.25">
      <c r="A1201" t="s">
        <v>423</v>
      </c>
      <c r="B1201">
        <v>6.9</v>
      </c>
      <c r="C1201">
        <v>5.03</v>
      </c>
      <c r="D1201">
        <v>2.16</v>
      </c>
      <c r="F1201">
        <v>28</v>
      </c>
      <c r="G1201">
        <v>1438</v>
      </c>
      <c r="H1201">
        <v>1.01</v>
      </c>
      <c r="I1201">
        <v>13.78</v>
      </c>
      <c r="J1201" t="s">
        <v>626</v>
      </c>
      <c r="K1201" t="s">
        <v>748</v>
      </c>
      <c r="L1201" t="s">
        <v>78</v>
      </c>
      <c r="M1201" t="s">
        <v>78</v>
      </c>
      <c r="N1201"/>
      <c r="O1201"/>
      <c r="P1201"/>
      <c r="Q1201"/>
    </row>
    <row r="1202" spans="1:17" s="59" customFormat="1" x14ac:dyDescent="0.25">
      <c r="A1202" t="s">
        <v>733</v>
      </c>
      <c r="B1202">
        <v>11.29</v>
      </c>
      <c r="C1202">
        <v>10.33</v>
      </c>
      <c r="D1202">
        <v>3.6</v>
      </c>
      <c r="F1202">
        <v>82</v>
      </c>
      <c r="G1202">
        <v>6400</v>
      </c>
      <c r="H1202">
        <v>1.08</v>
      </c>
      <c r="I1202">
        <v>29.28</v>
      </c>
      <c r="J1202" t="s">
        <v>624</v>
      </c>
      <c r="K1202" t="s">
        <v>748</v>
      </c>
      <c r="L1202" t="s">
        <v>78</v>
      </c>
      <c r="M1202" t="s">
        <v>78</v>
      </c>
      <c r="N1202"/>
      <c r="O1202"/>
      <c r="P1202"/>
      <c r="Q1202"/>
    </row>
    <row r="1203" spans="1:17" s="59" customFormat="1" x14ac:dyDescent="0.25">
      <c r="A1203" t="s">
        <v>591</v>
      </c>
      <c r="B1203">
        <v>12.02</v>
      </c>
      <c r="C1203">
        <v>11</v>
      </c>
      <c r="D1203">
        <v>3.91</v>
      </c>
      <c r="F1203">
        <v>98</v>
      </c>
      <c r="G1203">
        <v>8040</v>
      </c>
      <c r="H1203">
        <v>1.08</v>
      </c>
      <c r="I1203">
        <v>31.59</v>
      </c>
      <c r="J1203" t="s">
        <v>624</v>
      </c>
      <c r="K1203" t="s">
        <v>748</v>
      </c>
      <c r="L1203" t="s">
        <v>78</v>
      </c>
      <c r="M1203" t="s">
        <v>78</v>
      </c>
      <c r="N1203"/>
      <c r="O1203"/>
      <c r="P1203"/>
      <c r="Q1203"/>
    </row>
    <row r="1204" spans="1:17" s="59" customFormat="1" x14ac:dyDescent="0.25">
      <c r="A1204" t="s">
        <v>592</v>
      </c>
      <c r="B1204">
        <v>12.02</v>
      </c>
      <c r="C1204">
        <v>11</v>
      </c>
      <c r="D1204">
        <v>3.91</v>
      </c>
      <c r="F1204">
        <v>98</v>
      </c>
      <c r="G1204">
        <v>8040</v>
      </c>
      <c r="H1204">
        <v>1.0900000000000001</v>
      </c>
      <c r="I1204">
        <v>31.88</v>
      </c>
      <c r="J1204" t="s">
        <v>624</v>
      </c>
      <c r="K1204" t="s">
        <v>748</v>
      </c>
      <c r="L1204" t="s">
        <v>78</v>
      </c>
      <c r="M1204" t="s">
        <v>78</v>
      </c>
      <c r="N1204"/>
      <c r="O1204"/>
      <c r="P1204"/>
      <c r="Q1204"/>
    </row>
    <row r="1205" spans="1:17" s="59" customFormat="1" x14ac:dyDescent="0.25">
      <c r="A1205" t="s">
        <v>1490</v>
      </c>
      <c r="B1205">
        <v>10.96</v>
      </c>
      <c r="C1205">
        <v>9.6</v>
      </c>
      <c r="D1205">
        <v>3.8</v>
      </c>
      <c r="F1205">
        <v>82</v>
      </c>
      <c r="G1205">
        <v>7500</v>
      </c>
      <c r="H1205">
        <v>1</v>
      </c>
      <c r="I1205">
        <v>24.36</v>
      </c>
      <c r="J1205" t="s">
        <v>623</v>
      </c>
      <c r="K1205" t="s">
        <v>748</v>
      </c>
      <c r="L1205" t="s">
        <v>78</v>
      </c>
      <c r="M1205" t="s">
        <v>78</v>
      </c>
      <c r="N1205"/>
      <c r="O1205"/>
      <c r="P1205"/>
      <c r="Q1205"/>
    </row>
    <row r="1206" spans="1:17" s="59" customFormat="1" x14ac:dyDescent="0.25">
      <c r="A1206" t="s">
        <v>1491</v>
      </c>
      <c r="B1206">
        <v>14.3</v>
      </c>
      <c r="C1206">
        <v>12.3</v>
      </c>
      <c r="D1206">
        <v>4.5</v>
      </c>
      <c r="F1206">
        <v>123</v>
      </c>
      <c r="G1206">
        <v>18600</v>
      </c>
      <c r="H1206">
        <v>1</v>
      </c>
      <c r="I1206">
        <v>28.47</v>
      </c>
      <c r="J1206" t="s">
        <v>624</v>
      </c>
      <c r="K1206" t="s">
        <v>748</v>
      </c>
      <c r="L1206" t="s">
        <v>78</v>
      </c>
      <c r="M1206" t="s">
        <v>78</v>
      </c>
      <c r="N1206"/>
      <c r="O1206"/>
      <c r="P1206"/>
      <c r="Q1206"/>
    </row>
    <row r="1207" spans="1:17" s="59" customFormat="1" x14ac:dyDescent="0.25">
      <c r="A1207" t="s">
        <v>1492</v>
      </c>
      <c r="B1207">
        <v>7.4</v>
      </c>
      <c r="C1207">
        <v>5.8</v>
      </c>
      <c r="D1207">
        <v>2.4</v>
      </c>
      <c r="F1207">
        <v>26</v>
      </c>
      <c r="G1207">
        <v>1600</v>
      </c>
      <c r="H1207">
        <v>1</v>
      </c>
      <c r="I1207">
        <v>14.17</v>
      </c>
      <c r="J1207" t="s">
        <v>626</v>
      </c>
      <c r="K1207" t="s">
        <v>748</v>
      </c>
      <c r="L1207" t="s">
        <v>78</v>
      </c>
      <c r="M1207" t="s">
        <v>78</v>
      </c>
      <c r="N1207"/>
      <c r="O1207"/>
      <c r="P1207"/>
      <c r="Q1207"/>
    </row>
    <row r="1208" spans="1:17" s="59" customFormat="1" x14ac:dyDescent="0.25">
      <c r="A1208" t="s">
        <v>1493</v>
      </c>
      <c r="B1208">
        <v>7.4</v>
      </c>
      <c r="C1208">
        <v>5.8</v>
      </c>
      <c r="D1208">
        <v>2.4</v>
      </c>
      <c r="F1208">
        <v>27</v>
      </c>
      <c r="G1208">
        <v>1600</v>
      </c>
      <c r="H1208">
        <v>1.02</v>
      </c>
      <c r="I1208">
        <v>14.73</v>
      </c>
      <c r="J1208" t="s">
        <v>626</v>
      </c>
      <c r="K1208" t="s">
        <v>748</v>
      </c>
      <c r="L1208" t="s">
        <v>78</v>
      </c>
      <c r="M1208" t="s">
        <v>78</v>
      </c>
      <c r="N1208"/>
      <c r="O1208"/>
      <c r="P1208"/>
      <c r="Q1208"/>
    </row>
    <row r="1209" spans="1:17" s="59" customFormat="1" x14ac:dyDescent="0.25">
      <c r="A1209" t="s">
        <v>1494</v>
      </c>
      <c r="B1209">
        <v>8.9</v>
      </c>
      <c r="C1209">
        <v>6.8</v>
      </c>
      <c r="D1209">
        <v>2.5</v>
      </c>
      <c r="F1209">
        <v>42</v>
      </c>
      <c r="G1209">
        <v>2500</v>
      </c>
      <c r="H1209">
        <v>1</v>
      </c>
      <c r="I1209">
        <v>18.579999999999998</v>
      </c>
      <c r="J1209" t="s">
        <v>627</v>
      </c>
      <c r="K1209" t="s">
        <v>748</v>
      </c>
      <c r="L1209" t="s">
        <v>78</v>
      </c>
      <c r="M1209" t="s">
        <v>78</v>
      </c>
      <c r="N1209"/>
      <c r="O1209"/>
      <c r="P1209"/>
      <c r="Q1209"/>
    </row>
    <row r="1210" spans="1:17" s="59" customFormat="1" x14ac:dyDescent="0.25">
      <c r="A1210" t="s">
        <v>1495</v>
      </c>
      <c r="B1210">
        <v>11.09</v>
      </c>
      <c r="C1210">
        <v>8.1</v>
      </c>
      <c r="D1210">
        <v>2.99</v>
      </c>
      <c r="F1210">
        <v>54</v>
      </c>
      <c r="G1210">
        <v>5500</v>
      </c>
      <c r="H1210">
        <v>1</v>
      </c>
      <c r="I1210">
        <v>19.91</v>
      </c>
      <c r="J1210" t="s">
        <v>627</v>
      </c>
      <c r="K1210" t="s">
        <v>748</v>
      </c>
      <c r="L1210" t="s">
        <v>78</v>
      </c>
      <c r="M1210" t="s">
        <v>78</v>
      </c>
      <c r="N1210"/>
      <c r="O1210"/>
      <c r="P1210"/>
      <c r="Q1210"/>
    </row>
    <row r="1211" spans="1:17" s="59" customFormat="1" x14ac:dyDescent="0.25">
      <c r="A1211" t="s">
        <v>1496</v>
      </c>
      <c r="B1211">
        <v>7.6</v>
      </c>
      <c r="C1211">
        <v>6</v>
      </c>
      <c r="D1211">
        <v>2.7</v>
      </c>
      <c r="F1211">
        <v>31</v>
      </c>
      <c r="G1211">
        <v>1700</v>
      </c>
      <c r="H1211">
        <v>1</v>
      </c>
      <c r="I1211">
        <v>15.79</v>
      </c>
      <c r="J1211" t="s">
        <v>626</v>
      </c>
      <c r="K1211" t="s">
        <v>748</v>
      </c>
      <c r="L1211" t="s">
        <v>78</v>
      </c>
      <c r="M1211" t="s">
        <v>78</v>
      </c>
      <c r="N1211"/>
      <c r="O1211"/>
      <c r="P1211"/>
      <c r="Q1211"/>
    </row>
    <row r="1212" spans="1:17" s="59" customFormat="1" x14ac:dyDescent="0.25">
      <c r="A1212" t="s">
        <v>424</v>
      </c>
      <c r="B1212">
        <v>9</v>
      </c>
      <c r="C1212">
        <v>7.51</v>
      </c>
      <c r="D1212">
        <v>3.04</v>
      </c>
      <c r="F1212">
        <v>47</v>
      </c>
      <c r="G1212">
        <v>2994</v>
      </c>
      <c r="H1212">
        <v>1.02</v>
      </c>
      <c r="I1212">
        <v>20.13</v>
      </c>
      <c r="J1212" t="s">
        <v>627</v>
      </c>
      <c r="K1212" t="s">
        <v>748</v>
      </c>
      <c r="L1212" t="s">
        <v>78</v>
      </c>
      <c r="M1212" t="s">
        <v>78</v>
      </c>
      <c r="N1212"/>
      <c r="O1212"/>
      <c r="P1212"/>
      <c r="Q1212"/>
    </row>
    <row r="1213" spans="1:17" s="59" customFormat="1" x14ac:dyDescent="0.25">
      <c r="A1213" t="s">
        <v>1293</v>
      </c>
      <c r="B1213">
        <v>9</v>
      </c>
      <c r="C1213">
        <v>7.51</v>
      </c>
      <c r="D1213">
        <v>3.04</v>
      </c>
      <c r="F1213">
        <v>47</v>
      </c>
      <c r="G1213">
        <v>2994</v>
      </c>
      <c r="H1213">
        <v>1.02</v>
      </c>
      <c r="I1213">
        <v>20.13</v>
      </c>
      <c r="J1213" t="s">
        <v>627</v>
      </c>
      <c r="K1213" t="s">
        <v>748</v>
      </c>
      <c r="L1213" t="s">
        <v>78</v>
      </c>
      <c r="M1213" t="s">
        <v>78</v>
      </c>
      <c r="N1213"/>
      <c r="O1213"/>
      <c r="P1213"/>
      <c r="Q1213"/>
    </row>
    <row r="1214" spans="1:17" s="59" customFormat="1" x14ac:dyDescent="0.25">
      <c r="A1214" t="s">
        <v>1268</v>
      </c>
      <c r="B1214">
        <v>12.24</v>
      </c>
      <c r="C1214">
        <v>10.4</v>
      </c>
      <c r="D1214">
        <v>3.85</v>
      </c>
      <c r="F1214">
        <v>96</v>
      </c>
      <c r="G1214">
        <v>7500</v>
      </c>
      <c r="H1214">
        <v>1.02</v>
      </c>
      <c r="I1214">
        <v>29.33</v>
      </c>
      <c r="J1214" t="s">
        <v>624</v>
      </c>
      <c r="K1214" t="s">
        <v>748</v>
      </c>
      <c r="L1214">
        <v>0</v>
      </c>
      <c r="M1214">
        <v>0</v>
      </c>
      <c r="N1214"/>
      <c r="O1214"/>
      <c r="P1214"/>
      <c r="Q1214"/>
    </row>
    <row r="1215" spans="1:17" s="59" customFormat="1" x14ac:dyDescent="0.25">
      <c r="A1215" t="s">
        <v>1497</v>
      </c>
      <c r="B1215">
        <v>11.7</v>
      </c>
      <c r="C1215">
        <v>9.6</v>
      </c>
      <c r="D1215">
        <v>3.6</v>
      </c>
      <c r="F1215">
        <v>84</v>
      </c>
      <c r="G1215">
        <v>5800</v>
      </c>
      <c r="H1215">
        <v>1.08</v>
      </c>
      <c r="I1215">
        <v>29.54</v>
      </c>
      <c r="J1215" t="s">
        <v>624</v>
      </c>
      <c r="K1215" t="s">
        <v>748</v>
      </c>
      <c r="L1215" t="s">
        <v>78</v>
      </c>
      <c r="M1215" t="s">
        <v>78</v>
      </c>
      <c r="N1215"/>
      <c r="O1215"/>
      <c r="P1215"/>
      <c r="Q1215"/>
    </row>
    <row r="1216" spans="1:17" s="59" customFormat="1" x14ac:dyDescent="0.25">
      <c r="A1216" t="s">
        <v>1498</v>
      </c>
      <c r="B1216">
        <v>9.9</v>
      </c>
      <c r="C1216">
        <v>7.2</v>
      </c>
      <c r="D1216">
        <v>3</v>
      </c>
      <c r="F1216">
        <v>48</v>
      </c>
      <c r="G1216">
        <v>6454</v>
      </c>
      <c r="H1216">
        <v>1</v>
      </c>
      <c r="I1216">
        <v>15.89</v>
      </c>
      <c r="J1216" t="s">
        <v>626</v>
      </c>
      <c r="K1216" t="s">
        <v>748</v>
      </c>
      <c r="L1216" t="s">
        <v>78</v>
      </c>
      <c r="M1216" t="s">
        <v>78</v>
      </c>
      <c r="N1216"/>
      <c r="O1216"/>
      <c r="P1216"/>
      <c r="Q1216"/>
    </row>
    <row r="1217" spans="1:17" s="59" customFormat="1" x14ac:dyDescent="0.25">
      <c r="A1217" t="s">
        <v>527</v>
      </c>
      <c r="B1217">
        <v>9.65</v>
      </c>
      <c r="C1217">
        <v>7.03</v>
      </c>
      <c r="D1217">
        <v>2.82</v>
      </c>
      <c r="F1217">
        <v>55</v>
      </c>
      <c r="G1217">
        <v>3000</v>
      </c>
      <c r="H1217">
        <v>1.04</v>
      </c>
      <c r="I1217">
        <v>21.91</v>
      </c>
      <c r="J1217" t="s">
        <v>627</v>
      </c>
      <c r="K1217" t="s">
        <v>748</v>
      </c>
      <c r="L1217" t="s">
        <v>78</v>
      </c>
      <c r="M1217" t="s">
        <v>78</v>
      </c>
      <c r="N1217"/>
      <c r="O1217"/>
      <c r="P1217"/>
      <c r="Q1217"/>
    </row>
    <row r="1218" spans="1:17" s="59" customFormat="1" x14ac:dyDescent="0.25">
      <c r="A1218" t="s">
        <v>1794</v>
      </c>
      <c r="B1218">
        <v>8.24</v>
      </c>
      <c r="C1218">
        <v>5.6</v>
      </c>
      <c r="D1218">
        <v>2.08</v>
      </c>
      <c r="F1218">
        <v>49.97</v>
      </c>
      <c r="G1218">
        <v>2800</v>
      </c>
      <c r="H1218">
        <v>1</v>
      </c>
      <c r="I1218">
        <v>17.13</v>
      </c>
      <c r="J1218" t="s">
        <v>626</v>
      </c>
      <c r="K1218" t="s">
        <v>748</v>
      </c>
      <c r="L1218" t="s">
        <v>78</v>
      </c>
      <c r="M1218" t="s">
        <v>78</v>
      </c>
      <c r="N1218"/>
      <c r="O1218"/>
      <c r="P1218"/>
      <c r="Q1218"/>
    </row>
    <row r="1219" spans="1:17" s="59" customFormat="1" x14ac:dyDescent="0.25">
      <c r="A1219" t="s">
        <v>1499</v>
      </c>
      <c r="B1219">
        <v>7.01</v>
      </c>
      <c r="C1219">
        <v>6.05</v>
      </c>
      <c r="D1219">
        <v>2.44</v>
      </c>
      <c r="F1219">
        <v>27</v>
      </c>
      <c r="G1219">
        <v>2250</v>
      </c>
      <c r="H1219">
        <v>1</v>
      </c>
      <c r="I1219">
        <v>13.14</v>
      </c>
      <c r="J1219" t="s">
        <v>626</v>
      </c>
      <c r="K1219" t="s">
        <v>748</v>
      </c>
      <c r="L1219" t="s">
        <v>78</v>
      </c>
      <c r="M1219" t="s">
        <v>78</v>
      </c>
      <c r="N1219"/>
      <c r="O1219"/>
      <c r="P1219"/>
      <c r="Q1219"/>
    </row>
    <row r="1220" spans="1:17" s="59" customFormat="1" x14ac:dyDescent="0.25">
      <c r="A1220" t="s">
        <v>190</v>
      </c>
      <c r="B1220">
        <v>8.15</v>
      </c>
      <c r="C1220">
        <v>6.39</v>
      </c>
      <c r="D1220">
        <v>2.71</v>
      </c>
      <c r="F1220">
        <v>35</v>
      </c>
      <c r="G1220">
        <v>3221</v>
      </c>
      <c r="H1220">
        <v>1</v>
      </c>
      <c r="I1220">
        <v>14.64</v>
      </c>
      <c r="J1220" t="s">
        <v>626</v>
      </c>
      <c r="K1220" t="s">
        <v>748</v>
      </c>
      <c r="L1220" t="s">
        <v>78</v>
      </c>
      <c r="M1220" t="s">
        <v>78</v>
      </c>
      <c r="N1220"/>
      <c r="O1220"/>
      <c r="P1220"/>
      <c r="Q1220"/>
    </row>
    <row r="1221" spans="1:17" s="59" customFormat="1" x14ac:dyDescent="0.25">
      <c r="A1221" t="s">
        <v>1703</v>
      </c>
      <c r="B1221">
        <v>9.16</v>
      </c>
      <c r="C1221">
        <v>6.9</v>
      </c>
      <c r="D1221">
        <v>3.04</v>
      </c>
      <c r="F1221">
        <v>47</v>
      </c>
      <c r="G1221">
        <v>3574</v>
      </c>
      <c r="H1221">
        <v>1</v>
      </c>
      <c r="I1221">
        <v>17.989999999999998</v>
      </c>
      <c r="J1221" t="s">
        <v>626</v>
      </c>
      <c r="K1221" t="s">
        <v>748</v>
      </c>
      <c r="L1221" t="s">
        <v>78</v>
      </c>
      <c r="M1221" t="s">
        <v>78</v>
      </c>
      <c r="N1221"/>
      <c r="O1221"/>
      <c r="P1221"/>
      <c r="Q1221"/>
    </row>
    <row r="1222" spans="1:17" s="59" customFormat="1" x14ac:dyDescent="0.25">
      <c r="A1222" t="s">
        <v>593</v>
      </c>
      <c r="B1222">
        <v>11.64</v>
      </c>
      <c r="C1222">
        <v>10.47</v>
      </c>
      <c r="D1222">
        <v>3.82</v>
      </c>
      <c r="F1222">
        <v>102</v>
      </c>
      <c r="G1222">
        <v>6100</v>
      </c>
      <c r="H1222">
        <v>1.06</v>
      </c>
      <c r="I1222">
        <v>33.06</v>
      </c>
      <c r="J1222" t="s">
        <v>628</v>
      </c>
      <c r="K1222" t="s">
        <v>748</v>
      </c>
      <c r="L1222" t="s">
        <v>78</v>
      </c>
      <c r="M1222" t="s">
        <v>78</v>
      </c>
      <c r="N1222"/>
      <c r="O1222"/>
      <c r="P1222"/>
      <c r="Q1222"/>
    </row>
    <row r="1223" spans="1:17" s="59" customFormat="1" x14ac:dyDescent="0.25">
      <c r="A1223" t="s">
        <v>734</v>
      </c>
      <c r="B1223">
        <v>9.16</v>
      </c>
      <c r="C1223">
        <v>6.9</v>
      </c>
      <c r="D1223">
        <v>3.04</v>
      </c>
      <c r="F1223">
        <v>47</v>
      </c>
      <c r="G1223">
        <v>3574</v>
      </c>
      <c r="H1223">
        <v>1</v>
      </c>
      <c r="I1223">
        <v>17.989999999999998</v>
      </c>
      <c r="J1223" t="s">
        <v>626</v>
      </c>
      <c r="K1223" t="s">
        <v>748</v>
      </c>
      <c r="L1223" t="s">
        <v>78</v>
      </c>
      <c r="M1223" t="s">
        <v>78</v>
      </c>
      <c r="N1223"/>
      <c r="O1223"/>
      <c r="P1223"/>
      <c r="Q1223"/>
    </row>
    <row r="1224" spans="1:17" s="59" customFormat="1" x14ac:dyDescent="0.25">
      <c r="A1224" t="s">
        <v>1704</v>
      </c>
      <c r="B1224">
        <v>10.88</v>
      </c>
      <c r="C1224">
        <v>8.9499999999999993</v>
      </c>
      <c r="D1224">
        <v>3.25</v>
      </c>
      <c r="F1224">
        <v>72</v>
      </c>
      <c r="G1224">
        <v>4000</v>
      </c>
      <c r="H1224">
        <v>1.05</v>
      </c>
      <c r="I1224">
        <v>27.92</v>
      </c>
      <c r="J1224" t="s">
        <v>624</v>
      </c>
      <c r="K1224" t="s">
        <v>748</v>
      </c>
      <c r="L1224" t="s">
        <v>78</v>
      </c>
      <c r="M1224" t="s">
        <v>78</v>
      </c>
      <c r="N1224"/>
      <c r="O1224"/>
      <c r="P1224"/>
      <c r="Q1224"/>
    </row>
    <row r="1225" spans="1:17" s="59" customFormat="1" x14ac:dyDescent="0.25">
      <c r="A1225" t="s">
        <v>1705</v>
      </c>
      <c r="B1225">
        <v>10.65</v>
      </c>
      <c r="C1225">
        <v>8.1999999999999993</v>
      </c>
      <c r="D1225">
        <v>3.42</v>
      </c>
      <c r="F1225">
        <v>71</v>
      </c>
      <c r="G1225">
        <v>5400</v>
      </c>
      <c r="H1225">
        <v>1</v>
      </c>
      <c r="I1225">
        <v>22.66</v>
      </c>
      <c r="J1225" t="s">
        <v>623</v>
      </c>
      <c r="K1225" t="s">
        <v>748</v>
      </c>
      <c r="L1225">
        <v>0</v>
      </c>
      <c r="M1225">
        <v>0</v>
      </c>
      <c r="N1225"/>
      <c r="O1225"/>
      <c r="P1225"/>
      <c r="Q1225"/>
    </row>
    <row r="1226" spans="1:17" s="59" customFormat="1" x14ac:dyDescent="0.25">
      <c r="A1226" t="s">
        <v>1706</v>
      </c>
      <c r="B1226">
        <v>9.01</v>
      </c>
      <c r="C1226">
        <v>7.47</v>
      </c>
      <c r="D1226">
        <v>3.1</v>
      </c>
      <c r="F1226">
        <v>48</v>
      </c>
      <c r="G1226">
        <v>3500</v>
      </c>
      <c r="H1226">
        <v>1.04</v>
      </c>
      <c r="I1226">
        <v>19.760000000000002</v>
      </c>
      <c r="J1226" t="s">
        <v>627</v>
      </c>
      <c r="K1226" t="s">
        <v>748</v>
      </c>
      <c r="L1226" t="s">
        <v>78</v>
      </c>
      <c r="M1226" t="s">
        <v>78</v>
      </c>
      <c r="N1226"/>
      <c r="O1226"/>
      <c r="P1226"/>
      <c r="Q1226"/>
    </row>
    <row r="1227" spans="1:17" s="59" customFormat="1" x14ac:dyDescent="0.25">
      <c r="A1227" t="s">
        <v>1707</v>
      </c>
      <c r="B1227">
        <v>5.5</v>
      </c>
      <c r="C1227">
        <v>5.25</v>
      </c>
      <c r="D1227">
        <v>2.4500000000000002</v>
      </c>
      <c r="F1227">
        <v>21</v>
      </c>
      <c r="G1227">
        <v>450</v>
      </c>
      <c r="H1227">
        <v>1.1499999999999999</v>
      </c>
      <c r="I1227">
        <v>18.11</v>
      </c>
      <c r="J1227" t="s">
        <v>627</v>
      </c>
      <c r="K1227" t="s">
        <v>748</v>
      </c>
      <c r="L1227" t="s">
        <v>78</v>
      </c>
      <c r="M1227" t="s">
        <v>78</v>
      </c>
      <c r="N1227"/>
      <c r="O1227"/>
      <c r="P1227"/>
      <c r="Q1227"/>
    </row>
    <row r="1228" spans="1:17" s="59" customFormat="1" x14ac:dyDescent="0.25">
      <c r="A1228" t="s">
        <v>1708</v>
      </c>
      <c r="B1228">
        <v>11.95</v>
      </c>
      <c r="C1228">
        <v>9.6999999999999993</v>
      </c>
      <c r="D1228">
        <v>3.6</v>
      </c>
      <c r="F1228">
        <v>96</v>
      </c>
      <c r="G1228">
        <v>7800</v>
      </c>
      <c r="H1228">
        <v>1</v>
      </c>
      <c r="I1228">
        <v>27.05</v>
      </c>
      <c r="J1228" t="s">
        <v>625</v>
      </c>
      <c r="K1228" t="s">
        <v>748</v>
      </c>
      <c r="L1228" t="s">
        <v>78</v>
      </c>
      <c r="M1228" t="s">
        <v>78</v>
      </c>
      <c r="N1228"/>
      <c r="O1228"/>
      <c r="P1228"/>
      <c r="Q1228"/>
    </row>
    <row r="1229" spans="1:17" s="59" customFormat="1" x14ac:dyDescent="0.25">
      <c r="A1229" t="s">
        <v>1709</v>
      </c>
      <c r="B1229">
        <v>9.8000000000000007</v>
      </c>
      <c r="C1229">
        <v>7.54</v>
      </c>
      <c r="D1229">
        <v>2.82</v>
      </c>
      <c r="F1229">
        <v>50</v>
      </c>
      <c r="G1229">
        <v>3600</v>
      </c>
      <c r="H1229">
        <v>1</v>
      </c>
      <c r="I1229">
        <v>19.940000000000001</v>
      </c>
      <c r="J1229" t="s">
        <v>627</v>
      </c>
      <c r="K1229" t="s">
        <v>748</v>
      </c>
      <c r="L1229" t="s">
        <v>78</v>
      </c>
      <c r="M1229" t="s">
        <v>78</v>
      </c>
      <c r="N1229"/>
      <c r="O1229"/>
      <c r="P1229"/>
      <c r="Q1229"/>
    </row>
    <row r="1230" spans="1:17" s="59" customFormat="1" x14ac:dyDescent="0.25">
      <c r="A1230" t="s">
        <v>1710</v>
      </c>
      <c r="B1230">
        <v>9.74</v>
      </c>
      <c r="C1230">
        <v>7.8</v>
      </c>
      <c r="D1230">
        <v>3.25</v>
      </c>
      <c r="F1230">
        <v>52</v>
      </c>
      <c r="G1230">
        <v>4350</v>
      </c>
      <c r="H1230">
        <v>1</v>
      </c>
      <c r="I1230">
        <v>19.5</v>
      </c>
      <c r="J1230" t="s">
        <v>627</v>
      </c>
      <c r="K1230" t="s">
        <v>748</v>
      </c>
      <c r="L1230" t="s">
        <v>78</v>
      </c>
      <c r="M1230" t="s">
        <v>78</v>
      </c>
      <c r="N1230"/>
      <c r="O1230"/>
      <c r="P1230"/>
      <c r="Q1230"/>
    </row>
    <row r="1231" spans="1:17" s="59" customFormat="1" x14ac:dyDescent="0.25">
      <c r="A1231" t="s">
        <v>1711</v>
      </c>
      <c r="B1231">
        <v>8.86</v>
      </c>
      <c r="C1231">
        <v>7.12</v>
      </c>
      <c r="D1231">
        <v>2.6</v>
      </c>
      <c r="F1231">
        <v>41</v>
      </c>
      <c r="G1231">
        <v>2800</v>
      </c>
      <c r="H1231">
        <v>1</v>
      </c>
      <c r="I1231">
        <v>18.170000000000002</v>
      </c>
      <c r="J1231" t="s">
        <v>627</v>
      </c>
      <c r="K1231" t="s">
        <v>748</v>
      </c>
      <c r="L1231" t="s">
        <v>78</v>
      </c>
      <c r="M1231" t="s">
        <v>78</v>
      </c>
      <c r="N1231"/>
      <c r="O1231"/>
      <c r="P1231"/>
      <c r="Q1231"/>
    </row>
    <row r="1232" spans="1:17" s="59" customFormat="1" x14ac:dyDescent="0.25">
      <c r="A1232" t="s">
        <v>1712</v>
      </c>
      <c r="B1232">
        <v>10.88</v>
      </c>
      <c r="C1232">
        <v>9</v>
      </c>
      <c r="D1232">
        <v>3.6</v>
      </c>
      <c r="F1232">
        <v>88</v>
      </c>
      <c r="G1232">
        <v>7500</v>
      </c>
      <c r="H1232">
        <v>1</v>
      </c>
      <c r="I1232">
        <v>24.21</v>
      </c>
      <c r="J1232" t="s">
        <v>623</v>
      </c>
      <c r="K1232" t="s">
        <v>748</v>
      </c>
      <c r="L1232">
        <v>0</v>
      </c>
      <c r="M1232">
        <v>0</v>
      </c>
      <c r="N1232"/>
      <c r="O1232"/>
      <c r="P1232"/>
      <c r="Q1232"/>
    </row>
    <row r="1233" spans="1:17" s="59" customFormat="1" x14ac:dyDescent="0.25">
      <c r="A1233" t="s">
        <v>1713</v>
      </c>
      <c r="B1233">
        <v>8.4</v>
      </c>
      <c r="C1233">
        <v>6.73</v>
      </c>
      <c r="D1233">
        <v>2.98</v>
      </c>
      <c r="F1233">
        <v>36</v>
      </c>
      <c r="G1233">
        <v>2200</v>
      </c>
      <c r="H1233">
        <v>1</v>
      </c>
      <c r="I1233">
        <v>17.45</v>
      </c>
      <c r="J1233" t="s">
        <v>626</v>
      </c>
      <c r="K1233" t="s">
        <v>748</v>
      </c>
      <c r="L1233" t="s">
        <v>78</v>
      </c>
      <c r="M1233" t="s">
        <v>78</v>
      </c>
      <c r="N1233"/>
      <c r="O1233"/>
      <c r="P1233"/>
      <c r="Q1233"/>
    </row>
    <row r="1234" spans="1:17" s="59" customFormat="1" x14ac:dyDescent="0.25">
      <c r="A1234" t="s">
        <v>1795</v>
      </c>
      <c r="B1234">
        <v>8.4</v>
      </c>
      <c r="C1234">
        <v>6.73</v>
      </c>
      <c r="D1234">
        <v>2.98</v>
      </c>
      <c r="F1234">
        <v>40.83</v>
      </c>
      <c r="G1234">
        <v>2280</v>
      </c>
      <c r="H1234">
        <v>1</v>
      </c>
      <c r="I1234">
        <v>18.399999999999999</v>
      </c>
      <c r="J1234" t="s">
        <v>627</v>
      </c>
      <c r="K1234" t="s">
        <v>748</v>
      </c>
      <c r="L1234">
        <v>0</v>
      </c>
      <c r="M1234">
        <v>0</v>
      </c>
      <c r="N1234"/>
      <c r="O1234"/>
      <c r="P1234"/>
      <c r="Q1234"/>
    </row>
    <row r="1235" spans="1:17" s="59" customFormat="1" x14ac:dyDescent="0.25">
      <c r="A1235" t="s">
        <v>1714</v>
      </c>
      <c r="B1235">
        <v>9</v>
      </c>
      <c r="C1235">
        <v>6.8</v>
      </c>
      <c r="D1235">
        <v>3.1</v>
      </c>
      <c r="F1235">
        <v>50</v>
      </c>
      <c r="G1235">
        <v>2900</v>
      </c>
      <c r="H1235">
        <v>1</v>
      </c>
      <c r="I1235">
        <v>19.57</v>
      </c>
      <c r="J1235" t="s">
        <v>627</v>
      </c>
      <c r="K1235" t="s">
        <v>748</v>
      </c>
      <c r="L1235" t="s">
        <v>78</v>
      </c>
      <c r="M1235" t="s">
        <v>78</v>
      </c>
      <c r="N1235"/>
      <c r="O1235"/>
      <c r="P1235"/>
      <c r="Q1235"/>
    </row>
    <row r="1236" spans="1:17" s="59" customFormat="1" x14ac:dyDescent="0.25">
      <c r="A1236" t="s">
        <v>425</v>
      </c>
      <c r="B1236">
        <v>10.3</v>
      </c>
      <c r="C1236">
        <v>8.3000000000000007</v>
      </c>
      <c r="D1236">
        <v>3</v>
      </c>
      <c r="F1236">
        <v>67</v>
      </c>
      <c r="G1236">
        <v>4400</v>
      </c>
      <c r="H1236">
        <v>1</v>
      </c>
      <c r="I1236">
        <v>23.4</v>
      </c>
      <c r="J1236" t="s">
        <v>623</v>
      </c>
      <c r="K1236" t="s">
        <v>748</v>
      </c>
      <c r="L1236" t="s">
        <v>78</v>
      </c>
      <c r="M1236" t="s">
        <v>78</v>
      </c>
      <c r="N1236"/>
      <c r="O1236"/>
      <c r="P1236"/>
      <c r="Q1236"/>
    </row>
    <row r="1237" spans="1:17" s="59" customFormat="1" x14ac:dyDescent="0.25">
      <c r="A1237" t="s">
        <v>1796</v>
      </c>
      <c r="B1237">
        <v>10.34</v>
      </c>
      <c r="C1237">
        <v>8.3000000000000007</v>
      </c>
      <c r="D1237">
        <v>3.4</v>
      </c>
      <c r="F1237">
        <v>71.430000000000007</v>
      </c>
      <c r="G1237">
        <v>4900</v>
      </c>
      <c r="H1237">
        <v>1</v>
      </c>
      <c r="I1237">
        <v>23.33</v>
      </c>
      <c r="J1237" t="s">
        <v>623</v>
      </c>
      <c r="K1237" t="s">
        <v>748</v>
      </c>
      <c r="L1237" t="s">
        <v>78</v>
      </c>
      <c r="M1237" t="s">
        <v>78</v>
      </c>
      <c r="N1237"/>
      <c r="O1237"/>
      <c r="P1237"/>
      <c r="Q1237"/>
    </row>
    <row r="1238" spans="1:17" s="59" customFormat="1" x14ac:dyDescent="0.25">
      <c r="A1238" t="s">
        <v>1797</v>
      </c>
      <c r="B1238">
        <v>10.34</v>
      </c>
      <c r="C1238">
        <v>8.3000000000000007</v>
      </c>
      <c r="D1238">
        <v>3.4</v>
      </c>
      <c r="F1238">
        <v>66.31</v>
      </c>
      <c r="G1238">
        <v>4900</v>
      </c>
      <c r="H1238">
        <v>1</v>
      </c>
      <c r="I1238">
        <v>22.48</v>
      </c>
      <c r="J1238" t="s">
        <v>623</v>
      </c>
      <c r="K1238" t="s">
        <v>748</v>
      </c>
      <c r="L1238" t="s">
        <v>78</v>
      </c>
      <c r="M1238" t="s">
        <v>78</v>
      </c>
      <c r="N1238"/>
      <c r="O1238"/>
      <c r="P1238"/>
      <c r="Q1238"/>
    </row>
    <row r="1239" spans="1:17" s="59" customFormat="1" x14ac:dyDescent="0.25">
      <c r="A1239" t="s">
        <v>1715</v>
      </c>
      <c r="B1239">
        <v>9.8800000000000008</v>
      </c>
      <c r="C1239">
        <v>8</v>
      </c>
      <c r="D1239">
        <v>3.2</v>
      </c>
      <c r="F1239">
        <v>50</v>
      </c>
      <c r="G1239">
        <v>4313</v>
      </c>
      <c r="H1239">
        <v>1</v>
      </c>
      <c r="I1239">
        <v>19.53</v>
      </c>
      <c r="J1239" t="s">
        <v>627</v>
      </c>
      <c r="K1239" t="s">
        <v>748</v>
      </c>
      <c r="L1239" t="s">
        <v>78</v>
      </c>
      <c r="M1239" t="s">
        <v>78</v>
      </c>
      <c r="N1239"/>
      <c r="O1239"/>
      <c r="P1239"/>
      <c r="Q1239"/>
    </row>
    <row r="1240" spans="1:17" s="59" customFormat="1" x14ac:dyDescent="0.25">
      <c r="A1240" t="s">
        <v>1716</v>
      </c>
      <c r="B1240">
        <v>9.8800000000000008</v>
      </c>
      <c r="C1240">
        <v>8</v>
      </c>
      <c r="D1240">
        <v>3.2</v>
      </c>
      <c r="F1240">
        <v>56</v>
      </c>
      <c r="G1240">
        <v>4182</v>
      </c>
      <c r="H1240">
        <v>1.02</v>
      </c>
      <c r="I1240">
        <v>21.29</v>
      </c>
      <c r="J1240" t="s">
        <v>627</v>
      </c>
      <c r="K1240" t="s">
        <v>748</v>
      </c>
      <c r="L1240" t="s">
        <v>78</v>
      </c>
      <c r="M1240" t="s">
        <v>78</v>
      </c>
      <c r="N1240"/>
      <c r="O1240"/>
      <c r="P1240"/>
      <c r="Q1240"/>
    </row>
    <row r="1241" spans="1:17" s="59" customFormat="1" x14ac:dyDescent="0.25">
      <c r="A1241" t="s">
        <v>1717</v>
      </c>
      <c r="B1241">
        <v>10.74</v>
      </c>
      <c r="C1241">
        <v>8.51</v>
      </c>
      <c r="D1241">
        <v>3.43</v>
      </c>
      <c r="F1241">
        <v>69</v>
      </c>
      <c r="G1241">
        <v>5800</v>
      </c>
      <c r="H1241">
        <v>1.1000000000000001</v>
      </c>
      <c r="I1241">
        <v>24.61</v>
      </c>
      <c r="J1241" t="s">
        <v>623</v>
      </c>
      <c r="K1241" t="s">
        <v>748</v>
      </c>
      <c r="L1241" t="s">
        <v>78</v>
      </c>
      <c r="M1241" t="s">
        <v>78</v>
      </c>
      <c r="N1241"/>
      <c r="O1241"/>
      <c r="P1241"/>
      <c r="Q1241"/>
    </row>
    <row r="1242" spans="1:17" s="59" customFormat="1" x14ac:dyDescent="0.25">
      <c r="A1242" t="s">
        <v>1718</v>
      </c>
      <c r="B1242">
        <v>10.98</v>
      </c>
      <c r="C1242">
        <v>8.77</v>
      </c>
      <c r="D1242">
        <v>3.51</v>
      </c>
      <c r="F1242">
        <v>70</v>
      </c>
      <c r="G1242">
        <v>5860</v>
      </c>
      <c r="H1242">
        <v>1.05</v>
      </c>
      <c r="I1242">
        <v>24.2</v>
      </c>
      <c r="J1242" t="s">
        <v>623</v>
      </c>
      <c r="K1242" t="s">
        <v>748</v>
      </c>
      <c r="L1242" t="s">
        <v>78</v>
      </c>
      <c r="M1242" t="s">
        <v>78</v>
      </c>
      <c r="N1242"/>
      <c r="O1242"/>
      <c r="P1242"/>
      <c r="Q1242"/>
    </row>
    <row r="1243" spans="1:17" s="59" customFormat="1" x14ac:dyDescent="0.25">
      <c r="A1243" t="s">
        <v>1719</v>
      </c>
      <c r="B1243">
        <v>10.98</v>
      </c>
      <c r="C1243">
        <v>8.77</v>
      </c>
      <c r="D1243">
        <v>3.51</v>
      </c>
      <c r="F1243">
        <v>72</v>
      </c>
      <c r="G1243">
        <v>5600</v>
      </c>
      <c r="H1243">
        <v>1.03</v>
      </c>
      <c r="I1243">
        <v>24.42</v>
      </c>
      <c r="J1243" t="s">
        <v>623</v>
      </c>
      <c r="K1243" t="s">
        <v>748</v>
      </c>
      <c r="L1243" t="s">
        <v>78</v>
      </c>
      <c r="M1243" t="s">
        <v>78</v>
      </c>
      <c r="N1243"/>
      <c r="O1243"/>
      <c r="P1243"/>
      <c r="Q1243"/>
    </row>
    <row r="1244" spans="1:17" s="59" customFormat="1" x14ac:dyDescent="0.25">
      <c r="A1244" t="s">
        <v>1720</v>
      </c>
      <c r="B1244">
        <v>11.58</v>
      </c>
      <c r="C1244">
        <v>9.4499999999999993</v>
      </c>
      <c r="D1244">
        <v>3.7</v>
      </c>
      <c r="F1244">
        <v>81</v>
      </c>
      <c r="G1244">
        <v>6250</v>
      </c>
      <c r="H1244">
        <v>1.05</v>
      </c>
      <c r="I1244">
        <v>27.17</v>
      </c>
      <c r="J1244" t="s">
        <v>625</v>
      </c>
      <c r="K1244" t="s">
        <v>748</v>
      </c>
      <c r="L1244" t="s">
        <v>78</v>
      </c>
      <c r="M1244" t="s">
        <v>78</v>
      </c>
      <c r="N1244"/>
      <c r="O1244"/>
      <c r="P1244"/>
      <c r="Q1244"/>
    </row>
    <row r="1245" spans="1:17" s="59" customFormat="1" x14ac:dyDescent="0.25">
      <c r="A1245" t="s">
        <v>426</v>
      </c>
      <c r="B1245">
        <v>11.58</v>
      </c>
      <c r="C1245">
        <v>9.4499999999999993</v>
      </c>
      <c r="D1245">
        <v>3.7</v>
      </c>
      <c r="F1245">
        <v>81</v>
      </c>
      <c r="G1245">
        <v>6250</v>
      </c>
      <c r="H1245">
        <v>1.05</v>
      </c>
      <c r="I1245">
        <v>27.17</v>
      </c>
      <c r="J1245" t="s">
        <v>625</v>
      </c>
      <c r="K1245" t="s">
        <v>748</v>
      </c>
      <c r="L1245">
        <v>0</v>
      </c>
      <c r="M1245">
        <v>0</v>
      </c>
      <c r="N1245"/>
      <c r="O1245"/>
      <c r="P1245"/>
      <c r="Q1245"/>
    </row>
    <row r="1246" spans="1:17" s="59" customFormat="1" x14ac:dyDescent="0.25">
      <c r="A1246" t="s">
        <v>1721</v>
      </c>
      <c r="B1246">
        <v>12.27</v>
      </c>
      <c r="C1246">
        <v>10.35</v>
      </c>
      <c r="D1246">
        <v>3.91</v>
      </c>
      <c r="F1246">
        <v>104</v>
      </c>
      <c r="G1246">
        <v>8677</v>
      </c>
      <c r="H1246">
        <v>1.07</v>
      </c>
      <c r="I1246">
        <v>30.51</v>
      </c>
      <c r="J1246" t="s">
        <v>624</v>
      </c>
      <c r="K1246" t="s">
        <v>748</v>
      </c>
      <c r="L1246" t="s">
        <v>78</v>
      </c>
      <c r="M1246" t="s">
        <v>78</v>
      </c>
      <c r="N1246"/>
      <c r="O1246"/>
      <c r="P1246"/>
      <c r="Q1246"/>
    </row>
    <row r="1247" spans="1:17" s="59" customFormat="1" x14ac:dyDescent="0.25">
      <c r="A1247" t="s">
        <v>1722</v>
      </c>
      <c r="B1247">
        <v>12.42</v>
      </c>
      <c r="C1247">
        <v>10.16</v>
      </c>
      <c r="D1247">
        <v>3.91</v>
      </c>
      <c r="F1247">
        <v>89</v>
      </c>
      <c r="G1247">
        <v>8172</v>
      </c>
      <c r="H1247">
        <v>1</v>
      </c>
      <c r="I1247">
        <v>26.7</v>
      </c>
      <c r="J1247" t="s">
        <v>625</v>
      </c>
      <c r="K1247" t="s">
        <v>748</v>
      </c>
      <c r="L1247" t="s">
        <v>78</v>
      </c>
      <c r="M1247" t="s">
        <v>78</v>
      </c>
      <c r="N1247"/>
      <c r="O1247"/>
      <c r="P1247"/>
      <c r="Q1247"/>
    </row>
    <row r="1248" spans="1:17" s="59" customFormat="1" x14ac:dyDescent="0.25">
      <c r="A1248" t="s">
        <v>427</v>
      </c>
      <c r="B1248">
        <v>6.45</v>
      </c>
      <c r="C1248">
        <v>5.8</v>
      </c>
      <c r="D1248">
        <v>2.4</v>
      </c>
      <c r="F1248">
        <v>20</v>
      </c>
      <c r="G1248">
        <v>1000</v>
      </c>
      <c r="H1248">
        <v>1</v>
      </c>
      <c r="I1248">
        <v>13.57</v>
      </c>
      <c r="J1248" t="s">
        <v>626</v>
      </c>
      <c r="K1248" t="s">
        <v>748</v>
      </c>
      <c r="L1248" t="s">
        <v>78</v>
      </c>
      <c r="M1248" t="s">
        <v>78</v>
      </c>
      <c r="N1248"/>
      <c r="O1248"/>
      <c r="P1248"/>
      <c r="Q1248"/>
    </row>
    <row r="1249" spans="1:17" s="59" customFormat="1" x14ac:dyDescent="0.25">
      <c r="A1249" t="s">
        <v>428</v>
      </c>
      <c r="B1249">
        <v>19.5</v>
      </c>
      <c r="C1249">
        <v>16.899999999999999</v>
      </c>
      <c r="D1249">
        <v>5.3</v>
      </c>
      <c r="F1249">
        <v>229</v>
      </c>
      <c r="G1249">
        <v>20000</v>
      </c>
      <c r="H1249">
        <v>1</v>
      </c>
      <c r="I1249">
        <v>52.05</v>
      </c>
      <c r="J1249" t="s">
        <v>628</v>
      </c>
      <c r="K1249" t="s">
        <v>748</v>
      </c>
      <c r="L1249" t="s">
        <v>78</v>
      </c>
      <c r="M1249" t="s">
        <v>78</v>
      </c>
      <c r="N1249"/>
      <c r="O1249"/>
      <c r="P1249"/>
      <c r="Q1249"/>
    </row>
    <row r="1250" spans="1:17" s="59" customFormat="1" x14ac:dyDescent="0.25">
      <c r="A1250" t="s">
        <v>1723</v>
      </c>
      <c r="B1250">
        <v>9.6</v>
      </c>
      <c r="C1250">
        <v>8.39</v>
      </c>
      <c r="D1250">
        <v>3.28</v>
      </c>
      <c r="F1250">
        <v>63</v>
      </c>
      <c r="G1250">
        <v>2872</v>
      </c>
      <c r="H1250">
        <v>1.1499999999999999</v>
      </c>
      <c r="I1250">
        <v>29.03</v>
      </c>
      <c r="J1250" t="s">
        <v>624</v>
      </c>
      <c r="K1250" t="s">
        <v>748</v>
      </c>
      <c r="L1250" t="s">
        <v>78</v>
      </c>
      <c r="M1250" t="s">
        <v>78</v>
      </c>
      <c r="N1250"/>
      <c r="O1250"/>
      <c r="P1250"/>
      <c r="Q1250"/>
    </row>
    <row r="1251" spans="1:17" s="59" customFormat="1" x14ac:dyDescent="0.25">
      <c r="A1251" t="s">
        <v>429</v>
      </c>
      <c r="B1251">
        <v>11.62</v>
      </c>
      <c r="C1251">
        <v>9.18</v>
      </c>
      <c r="D1251">
        <v>3.09</v>
      </c>
      <c r="F1251">
        <v>69</v>
      </c>
      <c r="G1251">
        <v>5200</v>
      </c>
      <c r="H1251">
        <v>1.05</v>
      </c>
      <c r="I1251">
        <v>26.49</v>
      </c>
      <c r="J1251" t="s">
        <v>625</v>
      </c>
      <c r="K1251" t="s">
        <v>748</v>
      </c>
      <c r="L1251" t="s">
        <v>78</v>
      </c>
      <c r="M1251" t="s">
        <v>78</v>
      </c>
      <c r="N1251"/>
      <c r="O1251"/>
      <c r="P1251"/>
      <c r="Q1251"/>
    </row>
    <row r="1252" spans="1:17" s="59" customFormat="1" x14ac:dyDescent="0.25">
      <c r="A1252" t="s">
        <v>609</v>
      </c>
      <c r="B1252">
        <v>9.51</v>
      </c>
      <c r="C1252">
        <v>8.18</v>
      </c>
      <c r="D1252">
        <v>3.15</v>
      </c>
      <c r="F1252">
        <v>62</v>
      </c>
      <c r="G1252">
        <v>3650</v>
      </c>
      <c r="H1252">
        <v>1.1599999999999999</v>
      </c>
      <c r="I1252">
        <v>26.54</v>
      </c>
      <c r="J1252" t="s">
        <v>625</v>
      </c>
      <c r="K1252" t="s">
        <v>748</v>
      </c>
      <c r="L1252" t="s">
        <v>78</v>
      </c>
      <c r="M1252" t="s">
        <v>78</v>
      </c>
      <c r="N1252"/>
      <c r="O1252"/>
      <c r="P1252"/>
      <c r="Q1252"/>
    </row>
    <row r="1253" spans="1:17" s="59" customFormat="1" x14ac:dyDescent="0.25">
      <c r="A1253" t="s">
        <v>1294</v>
      </c>
      <c r="B1253">
        <v>8.25</v>
      </c>
      <c r="C1253">
        <v>7.85</v>
      </c>
      <c r="D1253">
        <v>2.577</v>
      </c>
      <c r="F1253">
        <v>46</v>
      </c>
      <c r="G1253">
        <v>1352</v>
      </c>
      <c r="H1253">
        <v>1.08</v>
      </c>
      <c r="I1253">
        <v>26.57</v>
      </c>
      <c r="J1253" t="s">
        <v>625</v>
      </c>
      <c r="K1253" t="s">
        <v>748</v>
      </c>
      <c r="L1253" t="s">
        <v>78</v>
      </c>
      <c r="M1253" t="s">
        <v>78</v>
      </c>
      <c r="N1253"/>
      <c r="O1253"/>
      <c r="P1253"/>
      <c r="Q1253"/>
    </row>
    <row r="1254" spans="1:17" s="59" customFormat="1" x14ac:dyDescent="0.25">
      <c r="A1254" t="s">
        <v>641</v>
      </c>
      <c r="B1254">
        <v>7.88</v>
      </c>
      <c r="C1254">
        <v>6.33</v>
      </c>
      <c r="D1254">
        <v>2.3199999999999998</v>
      </c>
      <c r="F1254">
        <v>37</v>
      </c>
      <c r="G1254">
        <v>2400</v>
      </c>
      <c r="H1254">
        <v>1.02</v>
      </c>
      <c r="I1254">
        <v>16.5</v>
      </c>
      <c r="J1254" t="s">
        <v>626</v>
      </c>
      <c r="K1254" t="s">
        <v>748</v>
      </c>
      <c r="L1254" t="s">
        <v>78</v>
      </c>
      <c r="M1254" t="s">
        <v>78</v>
      </c>
      <c r="N1254"/>
      <c r="O1254"/>
      <c r="P1254"/>
      <c r="Q1254"/>
    </row>
    <row r="1255" spans="1:17" s="59" customFormat="1" x14ac:dyDescent="0.25">
      <c r="A1255" t="s">
        <v>594</v>
      </c>
      <c r="B1255">
        <v>12.5</v>
      </c>
      <c r="C1255">
        <v>9.5</v>
      </c>
      <c r="D1255">
        <v>2.1</v>
      </c>
      <c r="F1255">
        <v>50</v>
      </c>
      <c r="G1255">
        <v>2800</v>
      </c>
      <c r="H1255">
        <v>0.91</v>
      </c>
      <c r="I1255">
        <v>27.16</v>
      </c>
      <c r="J1255" t="s">
        <v>625</v>
      </c>
      <c r="K1255" t="s">
        <v>748</v>
      </c>
      <c r="L1255" t="s">
        <v>78</v>
      </c>
      <c r="M1255" t="s">
        <v>78</v>
      </c>
      <c r="N1255"/>
      <c r="O1255"/>
      <c r="P1255"/>
      <c r="Q1255"/>
    </row>
    <row r="1256" spans="1:17" s="59" customFormat="1" x14ac:dyDescent="0.25">
      <c r="A1256" t="s">
        <v>430</v>
      </c>
      <c r="B1256">
        <v>12.8</v>
      </c>
      <c r="C1256">
        <v>9.5</v>
      </c>
      <c r="D1256">
        <v>3.75</v>
      </c>
      <c r="F1256">
        <v>76</v>
      </c>
      <c r="G1256">
        <v>8400</v>
      </c>
      <c r="H1256">
        <v>1</v>
      </c>
      <c r="I1256">
        <v>23.8</v>
      </c>
      <c r="J1256" t="s">
        <v>623</v>
      </c>
      <c r="K1256" t="s">
        <v>748</v>
      </c>
      <c r="L1256" t="s">
        <v>78</v>
      </c>
      <c r="M1256" t="s">
        <v>78</v>
      </c>
      <c r="N1256"/>
      <c r="O1256"/>
      <c r="P1256"/>
      <c r="Q1256"/>
    </row>
    <row r="1257" spans="1:17" s="59" customFormat="1" x14ac:dyDescent="0.25">
      <c r="A1257" t="s">
        <v>1006</v>
      </c>
      <c r="B1257">
        <v>11.4</v>
      </c>
      <c r="C1257">
        <v>10.45</v>
      </c>
      <c r="D1257">
        <v>3.85</v>
      </c>
      <c r="F1257">
        <v>85</v>
      </c>
      <c r="G1257">
        <v>6900</v>
      </c>
      <c r="H1257">
        <v>1.1000000000000001</v>
      </c>
      <c r="I1257">
        <v>29.88</v>
      </c>
      <c r="J1257" t="s">
        <v>624</v>
      </c>
      <c r="K1257" t="s">
        <v>748</v>
      </c>
      <c r="L1257">
        <v>0</v>
      </c>
      <c r="M1257">
        <v>0</v>
      </c>
      <c r="N1257"/>
      <c r="O1257"/>
      <c r="P1257"/>
      <c r="Q1257"/>
    </row>
    <row r="1258" spans="1:17" s="59" customFormat="1" x14ac:dyDescent="0.25">
      <c r="A1258" t="s">
        <v>1724</v>
      </c>
      <c r="B1258">
        <v>6.53</v>
      </c>
      <c r="C1258">
        <v>5.61</v>
      </c>
      <c r="D1258">
        <v>2.59</v>
      </c>
      <c r="F1258">
        <v>23</v>
      </c>
      <c r="G1258">
        <v>1115</v>
      </c>
      <c r="H1258">
        <v>1</v>
      </c>
      <c r="I1258">
        <v>14.16</v>
      </c>
      <c r="J1258" t="s">
        <v>626</v>
      </c>
      <c r="K1258" t="s">
        <v>748</v>
      </c>
      <c r="L1258" t="s">
        <v>78</v>
      </c>
      <c r="M1258" t="s">
        <v>78</v>
      </c>
      <c r="N1258"/>
      <c r="O1258"/>
      <c r="P1258"/>
      <c r="Q1258"/>
    </row>
    <row r="1259" spans="1:17" s="59" customFormat="1" x14ac:dyDescent="0.25">
      <c r="A1259" t="s">
        <v>431</v>
      </c>
      <c r="B1259">
        <v>10.7</v>
      </c>
      <c r="C1259">
        <v>8.5</v>
      </c>
      <c r="D1259">
        <v>3.61</v>
      </c>
      <c r="F1259">
        <v>54</v>
      </c>
      <c r="G1259">
        <v>6000</v>
      </c>
      <c r="H1259">
        <v>1</v>
      </c>
      <c r="I1259">
        <v>19.600000000000001</v>
      </c>
      <c r="J1259" t="s">
        <v>627</v>
      </c>
      <c r="K1259" t="s">
        <v>748</v>
      </c>
      <c r="L1259" t="s">
        <v>78</v>
      </c>
      <c r="M1259" t="s">
        <v>78</v>
      </c>
      <c r="N1259"/>
      <c r="O1259"/>
      <c r="P1259"/>
      <c r="Q1259"/>
    </row>
    <row r="1260" spans="1:17" s="59" customFormat="1" x14ac:dyDescent="0.25">
      <c r="A1260" t="s">
        <v>1725</v>
      </c>
      <c r="B1260">
        <v>6.55</v>
      </c>
      <c r="C1260">
        <v>5.81</v>
      </c>
      <c r="D1260">
        <v>2.44</v>
      </c>
      <c r="F1260">
        <v>29</v>
      </c>
      <c r="G1260">
        <v>902</v>
      </c>
      <c r="H1260">
        <v>1.1000000000000001</v>
      </c>
      <c r="I1260">
        <v>18.600000000000001</v>
      </c>
      <c r="J1260" t="s">
        <v>627</v>
      </c>
      <c r="K1260" t="s">
        <v>748</v>
      </c>
      <c r="L1260" t="s">
        <v>78</v>
      </c>
      <c r="M1260" t="s">
        <v>78</v>
      </c>
      <c r="N1260"/>
      <c r="O1260"/>
      <c r="P1260"/>
      <c r="Q1260"/>
    </row>
    <row r="1261" spans="1:17" s="59" customFormat="1" x14ac:dyDescent="0.25">
      <c r="A1261" t="s">
        <v>1726</v>
      </c>
      <c r="B1261">
        <v>7.4</v>
      </c>
      <c r="C1261">
        <v>5.7</v>
      </c>
      <c r="D1261">
        <v>2.27</v>
      </c>
      <c r="F1261">
        <v>26</v>
      </c>
      <c r="G1261">
        <v>1200</v>
      </c>
      <c r="H1261">
        <v>1</v>
      </c>
      <c r="I1261">
        <v>15.2</v>
      </c>
      <c r="J1261" t="s">
        <v>626</v>
      </c>
      <c r="K1261" t="s">
        <v>748</v>
      </c>
      <c r="L1261" t="s">
        <v>78</v>
      </c>
      <c r="M1261" t="s">
        <v>78</v>
      </c>
      <c r="N1261"/>
      <c r="O1261"/>
      <c r="P1261"/>
      <c r="Q1261"/>
    </row>
    <row r="1262" spans="1:17" s="59" customFormat="1" x14ac:dyDescent="0.25">
      <c r="A1262" t="s">
        <v>610</v>
      </c>
      <c r="B1262">
        <v>7.5</v>
      </c>
      <c r="C1262">
        <v>7.24</v>
      </c>
      <c r="D1262">
        <v>2.27</v>
      </c>
      <c r="F1262">
        <v>28</v>
      </c>
      <c r="G1262">
        <v>1200</v>
      </c>
      <c r="H1262">
        <v>1</v>
      </c>
      <c r="I1262">
        <v>18.43</v>
      </c>
      <c r="J1262" t="s">
        <v>627</v>
      </c>
      <c r="K1262" t="s">
        <v>748</v>
      </c>
      <c r="L1262" t="s">
        <v>78</v>
      </c>
      <c r="M1262" t="s">
        <v>78</v>
      </c>
      <c r="N1262"/>
      <c r="O1262"/>
      <c r="P1262"/>
      <c r="Q1262"/>
    </row>
    <row r="1263" spans="1:17" s="59" customFormat="1" x14ac:dyDescent="0.25">
      <c r="A1263" t="s">
        <v>1727</v>
      </c>
      <c r="B1263">
        <v>8.4499999999999993</v>
      </c>
      <c r="C1263">
        <v>6.9</v>
      </c>
      <c r="D1263">
        <v>2.79</v>
      </c>
      <c r="F1263">
        <v>41</v>
      </c>
      <c r="G1263">
        <v>2900</v>
      </c>
      <c r="H1263">
        <v>1.07</v>
      </c>
      <c r="I1263">
        <v>18.52</v>
      </c>
      <c r="J1263" t="s">
        <v>627</v>
      </c>
      <c r="K1263" t="s">
        <v>748</v>
      </c>
      <c r="L1263" t="s">
        <v>78</v>
      </c>
      <c r="M1263" t="s">
        <v>78</v>
      </c>
      <c r="N1263"/>
      <c r="O1263"/>
      <c r="P1263"/>
      <c r="Q1263"/>
    </row>
    <row r="1264" spans="1:17" s="59" customFormat="1" x14ac:dyDescent="0.25">
      <c r="A1264" t="s">
        <v>1728</v>
      </c>
      <c r="B1264">
        <v>8.8000000000000007</v>
      </c>
      <c r="C1264">
        <v>7.1</v>
      </c>
      <c r="D1264">
        <v>3.02</v>
      </c>
      <c r="F1264">
        <v>45</v>
      </c>
      <c r="G1264">
        <v>3150</v>
      </c>
      <c r="H1264">
        <v>1.03</v>
      </c>
      <c r="I1264">
        <v>18.850000000000001</v>
      </c>
      <c r="J1264" t="s">
        <v>627</v>
      </c>
      <c r="K1264" t="s">
        <v>748</v>
      </c>
      <c r="L1264">
        <v>0</v>
      </c>
      <c r="M1264">
        <v>0</v>
      </c>
      <c r="N1264"/>
      <c r="O1264"/>
      <c r="P1264"/>
      <c r="Q1264"/>
    </row>
    <row r="1265" spans="1:17" s="59" customFormat="1" x14ac:dyDescent="0.25">
      <c r="A1265" t="s">
        <v>1729</v>
      </c>
      <c r="B1265">
        <v>9.5</v>
      </c>
      <c r="C1265">
        <v>7.6</v>
      </c>
      <c r="D1265">
        <v>3.18</v>
      </c>
      <c r="F1265">
        <v>54</v>
      </c>
      <c r="G1265">
        <v>4200</v>
      </c>
      <c r="H1265">
        <v>1.05</v>
      </c>
      <c r="I1265">
        <v>20.59</v>
      </c>
      <c r="J1265" t="s">
        <v>627</v>
      </c>
      <c r="K1265" t="s">
        <v>748</v>
      </c>
      <c r="L1265" t="s">
        <v>78</v>
      </c>
      <c r="M1265" t="s">
        <v>78</v>
      </c>
      <c r="N1265"/>
      <c r="O1265"/>
      <c r="P1265"/>
      <c r="Q1265"/>
    </row>
    <row r="1266" spans="1:17" s="59" customFormat="1" x14ac:dyDescent="0.25">
      <c r="A1266" t="s">
        <v>706</v>
      </c>
      <c r="B1266">
        <v>9.5</v>
      </c>
      <c r="C1266">
        <v>7.6</v>
      </c>
      <c r="D1266">
        <v>3.18</v>
      </c>
      <c r="F1266">
        <v>56</v>
      </c>
      <c r="G1266">
        <v>4200</v>
      </c>
      <c r="H1266">
        <v>1.07</v>
      </c>
      <c r="I1266">
        <v>21.37</v>
      </c>
      <c r="J1266" t="s">
        <v>627</v>
      </c>
      <c r="K1266" t="s">
        <v>748</v>
      </c>
      <c r="L1266" t="s">
        <v>78</v>
      </c>
      <c r="M1266" t="s">
        <v>78</v>
      </c>
      <c r="N1266"/>
      <c r="O1266"/>
      <c r="P1266"/>
      <c r="Q1266"/>
    </row>
    <row r="1267" spans="1:17" s="59" customFormat="1" x14ac:dyDescent="0.25">
      <c r="A1267" t="s">
        <v>354</v>
      </c>
      <c r="B1267">
        <v>9.5</v>
      </c>
      <c r="C1267">
        <v>7.6</v>
      </c>
      <c r="D1267">
        <v>3.18</v>
      </c>
      <c r="F1267">
        <v>56</v>
      </c>
      <c r="G1267">
        <v>4200</v>
      </c>
      <c r="H1267">
        <v>1.05</v>
      </c>
      <c r="I1267">
        <v>20.97</v>
      </c>
      <c r="J1267" t="s">
        <v>627</v>
      </c>
      <c r="K1267" t="s">
        <v>748</v>
      </c>
      <c r="L1267" t="s">
        <v>78</v>
      </c>
      <c r="M1267" t="s">
        <v>78</v>
      </c>
      <c r="N1267"/>
      <c r="O1267"/>
      <c r="P1267"/>
      <c r="Q1267"/>
    </row>
    <row r="1268" spans="1:17" s="59" customFormat="1" x14ac:dyDescent="0.25">
      <c r="A1268" t="s">
        <v>1295</v>
      </c>
      <c r="B1268">
        <v>11</v>
      </c>
      <c r="C1268">
        <v>9.25</v>
      </c>
      <c r="D1268">
        <v>3.66</v>
      </c>
      <c r="F1268">
        <v>80</v>
      </c>
      <c r="G1268">
        <v>6050</v>
      </c>
      <c r="H1268">
        <v>1.07</v>
      </c>
      <c r="I1268">
        <v>26.96</v>
      </c>
      <c r="J1268" t="s">
        <v>625</v>
      </c>
      <c r="K1268" t="s">
        <v>748</v>
      </c>
      <c r="L1268" t="s">
        <v>78</v>
      </c>
      <c r="M1268" t="s">
        <v>78</v>
      </c>
      <c r="N1268"/>
      <c r="O1268"/>
      <c r="P1268"/>
      <c r="Q1268"/>
    </row>
    <row r="1269" spans="1:17" s="59" customFormat="1" x14ac:dyDescent="0.25">
      <c r="A1269" t="s">
        <v>595</v>
      </c>
      <c r="B1269">
        <v>11</v>
      </c>
      <c r="C1269">
        <v>9.25</v>
      </c>
      <c r="D1269">
        <v>3.66</v>
      </c>
      <c r="F1269">
        <v>80</v>
      </c>
      <c r="G1269">
        <v>6050</v>
      </c>
      <c r="H1269">
        <v>1.05</v>
      </c>
      <c r="I1269">
        <v>26.45</v>
      </c>
      <c r="J1269" t="s">
        <v>625</v>
      </c>
      <c r="K1269" t="s">
        <v>748</v>
      </c>
      <c r="L1269" t="s">
        <v>78</v>
      </c>
      <c r="M1269" t="s">
        <v>78</v>
      </c>
      <c r="N1269"/>
      <c r="O1269"/>
      <c r="P1269"/>
      <c r="Q1269"/>
    </row>
    <row r="1270" spans="1:17" s="59" customFormat="1" x14ac:dyDescent="0.25">
      <c r="A1270" t="s">
        <v>432</v>
      </c>
      <c r="B1270">
        <v>11.6</v>
      </c>
      <c r="C1270">
        <v>9.25</v>
      </c>
      <c r="D1270">
        <v>3.66</v>
      </c>
      <c r="F1270">
        <v>82</v>
      </c>
      <c r="G1270">
        <v>5850</v>
      </c>
      <c r="H1270">
        <v>1.05</v>
      </c>
      <c r="I1270">
        <v>27.58</v>
      </c>
      <c r="J1270" t="s">
        <v>624</v>
      </c>
      <c r="K1270" t="s">
        <v>748</v>
      </c>
      <c r="L1270" t="s">
        <v>78</v>
      </c>
      <c r="M1270" t="s">
        <v>78</v>
      </c>
      <c r="N1270"/>
      <c r="O1270"/>
      <c r="P1270"/>
      <c r="Q1270"/>
    </row>
    <row r="1271" spans="1:17" s="59" customFormat="1" x14ac:dyDescent="0.25">
      <c r="A1271" t="s">
        <v>433</v>
      </c>
      <c r="B1271">
        <v>12.25</v>
      </c>
      <c r="C1271">
        <v>10.199999999999999</v>
      </c>
      <c r="D1271">
        <v>3.88</v>
      </c>
      <c r="F1271">
        <v>94</v>
      </c>
      <c r="G1271">
        <v>7700</v>
      </c>
      <c r="H1271">
        <v>1.06</v>
      </c>
      <c r="I1271">
        <v>29.56</v>
      </c>
      <c r="J1271" t="s">
        <v>624</v>
      </c>
      <c r="K1271" t="s">
        <v>748</v>
      </c>
      <c r="L1271" t="s">
        <v>78</v>
      </c>
      <c r="M1271" t="s">
        <v>78</v>
      </c>
      <c r="N1271"/>
      <c r="O1271"/>
      <c r="P1271"/>
      <c r="Q1271"/>
    </row>
    <row r="1272" spans="1:17" s="59" customFormat="1" x14ac:dyDescent="0.25">
      <c r="A1272" t="s">
        <v>621</v>
      </c>
      <c r="B1272">
        <v>12.7</v>
      </c>
      <c r="C1272">
        <v>10.199999999999999</v>
      </c>
      <c r="D1272">
        <v>3.88</v>
      </c>
      <c r="F1272">
        <v>99</v>
      </c>
      <c r="G1272">
        <v>8000</v>
      </c>
      <c r="H1272">
        <v>1.08</v>
      </c>
      <c r="I1272">
        <v>30.95</v>
      </c>
      <c r="J1272" t="s">
        <v>624</v>
      </c>
      <c r="K1272" t="s">
        <v>748</v>
      </c>
      <c r="L1272" t="s">
        <v>78</v>
      </c>
      <c r="M1272" t="s">
        <v>78</v>
      </c>
      <c r="N1272"/>
      <c r="O1272"/>
      <c r="P1272"/>
      <c r="Q1272"/>
    </row>
    <row r="1273" spans="1:17" s="59" customFormat="1" x14ac:dyDescent="0.25">
      <c r="A1273" t="s">
        <v>735</v>
      </c>
      <c r="B1273">
        <v>12.7</v>
      </c>
      <c r="C1273">
        <v>10.199999999999999</v>
      </c>
      <c r="D1273">
        <v>3.88</v>
      </c>
      <c r="F1273">
        <v>99</v>
      </c>
      <c r="G1273">
        <v>8000</v>
      </c>
      <c r="H1273">
        <v>1.08</v>
      </c>
      <c r="I1273">
        <v>30.95</v>
      </c>
      <c r="J1273" t="s">
        <v>624</v>
      </c>
      <c r="K1273" t="s">
        <v>748</v>
      </c>
      <c r="L1273" t="s">
        <v>78</v>
      </c>
      <c r="M1273" t="s">
        <v>78</v>
      </c>
      <c r="N1273"/>
      <c r="O1273"/>
      <c r="P1273"/>
      <c r="Q1273"/>
    </row>
    <row r="1274" spans="1:17" s="59" customFormat="1" x14ac:dyDescent="0.25">
      <c r="A1274" t="s">
        <v>1730</v>
      </c>
      <c r="B1274">
        <v>13.5</v>
      </c>
      <c r="C1274">
        <v>10.5</v>
      </c>
      <c r="D1274">
        <v>4.5</v>
      </c>
      <c r="F1274">
        <v>86</v>
      </c>
      <c r="G1274">
        <v>18000</v>
      </c>
      <c r="H1274">
        <v>1</v>
      </c>
      <c r="I1274">
        <v>21.48</v>
      </c>
      <c r="J1274" t="s">
        <v>627</v>
      </c>
      <c r="K1274" t="s">
        <v>748</v>
      </c>
      <c r="L1274" t="s">
        <v>78</v>
      </c>
      <c r="M1274" t="s">
        <v>78</v>
      </c>
      <c r="N1274"/>
      <c r="O1274"/>
      <c r="P1274"/>
      <c r="Q1274"/>
    </row>
    <row r="1275" spans="1:17" s="59" customFormat="1" x14ac:dyDescent="0.25">
      <c r="A1275" t="s">
        <v>469</v>
      </c>
      <c r="B1275">
        <v>10.84</v>
      </c>
      <c r="C1275">
        <v>9.14</v>
      </c>
      <c r="D1275">
        <v>3.28</v>
      </c>
      <c r="F1275">
        <v>73</v>
      </c>
      <c r="G1275">
        <v>4200</v>
      </c>
      <c r="H1275">
        <v>1.08</v>
      </c>
      <c r="I1275">
        <v>28.82</v>
      </c>
      <c r="J1275" t="s">
        <v>624</v>
      </c>
      <c r="K1275" t="s">
        <v>748</v>
      </c>
      <c r="L1275" t="s">
        <v>78</v>
      </c>
      <c r="M1275" t="s">
        <v>78</v>
      </c>
      <c r="N1275"/>
      <c r="O1275"/>
      <c r="P1275"/>
      <c r="Q1275"/>
    </row>
    <row r="1276" spans="1:17" s="59" customFormat="1" x14ac:dyDescent="0.25">
      <c r="A1276" t="s">
        <v>1731</v>
      </c>
      <c r="B1276">
        <v>9.58</v>
      </c>
      <c r="C1276">
        <v>8.4</v>
      </c>
      <c r="D1276">
        <v>2.92</v>
      </c>
      <c r="F1276">
        <v>56</v>
      </c>
      <c r="G1276">
        <v>2100</v>
      </c>
      <c r="H1276">
        <v>1.03</v>
      </c>
      <c r="I1276">
        <v>26.97</v>
      </c>
      <c r="J1276" t="s">
        <v>625</v>
      </c>
      <c r="K1276" t="s">
        <v>748</v>
      </c>
      <c r="L1276" t="s">
        <v>78</v>
      </c>
      <c r="M1276" t="s">
        <v>78</v>
      </c>
      <c r="N1276"/>
      <c r="O1276"/>
      <c r="P1276"/>
      <c r="Q1276"/>
    </row>
    <row r="1277" spans="1:17" s="59" customFormat="1" x14ac:dyDescent="0.25">
      <c r="A1277" t="s">
        <v>229</v>
      </c>
      <c r="B1277">
        <v>9.48</v>
      </c>
      <c r="C1277">
        <v>8.6199999999999992</v>
      </c>
      <c r="D1277">
        <v>2.92</v>
      </c>
      <c r="F1277">
        <v>54.48</v>
      </c>
      <c r="G1277">
        <v>2600</v>
      </c>
      <c r="H1277">
        <v>1.03</v>
      </c>
      <c r="I1277">
        <v>25.34</v>
      </c>
      <c r="J1277" t="s">
        <v>625</v>
      </c>
      <c r="K1277" t="s">
        <v>748</v>
      </c>
      <c r="L1277" t="s">
        <v>78</v>
      </c>
      <c r="M1277" t="s">
        <v>78</v>
      </c>
      <c r="N1277"/>
      <c r="O1277"/>
      <c r="P1277"/>
      <c r="Q1277"/>
    </row>
    <row r="1278" spans="1:17" s="59" customFormat="1" x14ac:dyDescent="0.25">
      <c r="A1278" t="s">
        <v>320</v>
      </c>
      <c r="B1278">
        <v>9.6999999999999993</v>
      </c>
      <c r="C1278">
        <v>7.6</v>
      </c>
      <c r="D1278">
        <v>2.6</v>
      </c>
      <c r="F1278">
        <v>50.9</v>
      </c>
      <c r="G1278">
        <v>4500</v>
      </c>
      <c r="H1278">
        <v>1</v>
      </c>
      <c r="I1278">
        <v>18.97</v>
      </c>
      <c r="J1278" t="s">
        <v>627</v>
      </c>
      <c r="K1278" t="s">
        <v>748</v>
      </c>
      <c r="L1278" t="s">
        <v>78</v>
      </c>
      <c r="M1278" t="s">
        <v>78</v>
      </c>
      <c r="N1278"/>
      <c r="O1278"/>
      <c r="P1278"/>
      <c r="Q1278"/>
    </row>
    <row r="1279" spans="1:17" s="59" customFormat="1" x14ac:dyDescent="0.25">
      <c r="A1279" t="s">
        <v>1732</v>
      </c>
      <c r="B1279">
        <v>7.24</v>
      </c>
      <c r="C1279">
        <v>5.6</v>
      </c>
      <c r="D1279">
        <v>2.48</v>
      </c>
      <c r="F1279">
        <v>27</v>
      </c>
      <c r="G1279">
        <v>1400</v>
      </c>
      <c r="H1279">
        <v>1.02</v>
      </c>
      <c r="I1279">
        <v>14.96</v>
      </c>
      <c r="J1279" t="s">
        <v>626</v>
      </c>
      <c r="K1279" t="s">
        <v>748</v>
      </c>
      <c r="L1279" t="s">
        <v>78</v>
      </c>
      <c r="M1279" t="s">
        <v>78</v>
      </c>
      <c r="N1279"/>
      <c r="O1279"/>
      <c r="P1279"/>
      <c r="Q1279"/>
    </row>
    <row r="1280" spans="1:17" s="59" customFormat="1" x14ac:dyDescent="0.25">
      <c r="A1280" t="s">
        <v>1733</v>
      </c>
      <c r="B1280">
        <v>9.0399999999999991</v>
      </c>
      <c r="C1280">
        <v>7.35</v>
      </c>
      <c r="D1280">
        <v>3.12</v>
      </c>
      <c r="F1280">
        <v>50</v>
      </c>
      <c r="G1280">
        <v>3500</v>
      </c>
      <c r="H1280">
        <v>1</v>
      </c>
      <c r="I1280">
        <v>19.260000000000002</v>
      </c>
      <c r="J1280" t="s">
        <v>627</v>
      </c>
      <c r="K1280" t="s">
        <v>748</v>
      </c>
      <c r="L1280" t="s">
        <v>78</v>
      </c>
      <c r="M1280" t="s">
        <v>78</v>
      </c>
      <c r="N1280"/>
      <c r="O1280"/>
      <c r="P1280"/>
      <c r="Q1280"/>
    </row>
    <row r="1281" spans="1:17" s="59" customFormat="1" x14ac:dyDescent="0.25">
      <c r="A1281" t="s">
        <v>1734</v>
      </c>
      <c r="B1281">
        <v>10</v>
      </c>
      <c r="C1281">
        <v>8.1</v>
      </c>
      <c r="D1281">
        <v>3.2</v>
      </c>
      <c r="F1281">
        <v>60</v>
      </c>
      <c r="G1281">
        <v>4600</v>
      </c>
      <c r="H1281">
        <v>1.02</v>
      </c>
      <c r="I1281">
        <v>21.64</v>
      </c>
      <c r="J1281" t="s">
        <v>627</v>
      </c>
      <c r="K1281" t="s">
        <v>748</v>
      </c>
      <c r="L1281">
        <v>0</v>
      </c>
      <c r="M1281">
        <v>0</v>
      </c>
      <c r="N1281"/>
      <c r="O1281"/>
      <c r="P1281"/>
      <c r="Q1281"/>
    </row>
    <row r="1282" spans="1:17" s="59" customFormat="1" x14ac:dyDescent="0.25">
      <c r="A1282" t="s">
        <v>1735</v>
      </c>
      <c r="B1282">
        <v>10.9</v>
      </c>
      <c r="C1282">
        <v>8.9</v>
      </c>
      <c r="D1282">
        <v>3.7</v>
      </c>
      <c r="F1282">
        <v>81</v>
      </c>
      <c r="G1282">
        <v>7300</v>
      </c>
      <c r="H1282">
        <v>1.06</v>
      </c>
      <c r="I1282">
        <v>24.72</v>
      </c>
      <c r="J1282" t="s">
        <v>623</v>
      </c>
      <c r="K1282" t="s">
        <v>748</v>
      </c>
      <c r="L1282">
        <v>0</v>
      </c>
      <c r="M1282">
        <v>0</v>
      </c>
      <c r="N1282"/>
      <c r="O1282"/>
      <c r="P1282"/>
      <c r="Q1282"/>
    </row>
    <row r="1283" spans="1:17" s="59" customFormat="1" x14ac:dyDescent="0.25">
      <c r="A1283" t="s">
        <v>1736</v>
      </c>
      <c r="B1283">
        <v>12.2</v>
      </c>
      <c r="C1283">
        <v>9.9</v>
      </c>
      <c r="D1283">
        <v>4</v>
      </c>
      <c r="F1283">
        <v>90</v>
      </c>
      <c r="G1283">
        <v>10000</v>
      </c>
      <c r="H1283">
        <v>1.06</v>
      </c>
      <c r="I1283">
        <v>26.13</v>
      </c>
      <c r="J1283" t="s">
        <v>625</v>
      </c>
      <c r="K1283" t="s">
        <v>748</v>
      </c>
      <c r="L1283" t="s">
        <v>78</v>
      </c>
      <c r="M1283" t="s">
        <v>78</v>
      </c>
      <c r="N1283"/>
      <c r="O1283"/>
      <c r="P1283"/>
      <c r="Q1283"/>
    </row>
    <row r="1284" spans="1:17" s="59" customFormat="1" x14ac:dyDescent="0.25">
      <c r="A1284" t="s">
        <v>1737</v>
      </c>
      <c r="B1284">
        <v>12.2</v>
      </c>
      <c r="C1284">
        <v>9.9</v>
      </c>
      <c r="D1284">
        <v>4</v>
      </c>
      <c r="F1284">
        <v>93</v>
      </c>
      <c r="G1284">
        <v>10000</v>
      </c>
      <c r="H1284">
        <v>1</v>
      </c>
      <c r="I1284">
        <v>25.05</v>
      </c>
      <c r="J1284" t="s">
        <v>625</v>
      </c>
      <c r="K1284" t="s">
        <v>748</v>
      </c>
      <c r="L1284" t="s">
        <v>78</v>
      </c>
      <c r="M1284" t="s">
        <v>78</v>
      </c>
      <c r="N1284"/>
      <c r="O1284"/>
      <c r="P1284"/>
      <c r="Q1284"/>
    </row>
    <row r="1285" spans="1:17" s="59" customFormat="1" x14ac:dyDescent="0.25">
      <c r="A1285" t="s">
        <v>1738</v>
      </c>
      <c r="B1285">
        <v>13.1</v>
      </c>
      <c r="C1285">
        <v>10.1</v>
      </c>
      <c r="D1285">
        <v>4</v>
      </c>
      <c r="F1285">
        <v>105</v>
      </c>
      <c r="G1285">
        <v>10500</v>
      </c>
      <c r="H1285">
        <v>1.03</v>
      </c>
      <c r="I1285">
        <v>28.03</v>
      </c>
      <c r="J1285" t="s">
        <v>624</v>
      </c>
      <c r="K1285" t="s">
        <v>748</v>
      </c>
      <c r="L1285" t="s">
        <v>78</v>
      </c>
      <c r="M1285" t="s">
        <v>78</v>
      </c>
      <c r="N1285"/>
      <c r="O1285"/>
      <c r="P1285"/>
      <c r="Q1285"/>
    </row>
    <row r="1286" spans="1:17" s="59" customFormat="1" x14ac:dyDescent="0.25">
      <c r="A1286" t="s">
        <v>497</v>
      </c>
      <c r="B1286">
        <v>13.22</v>
      </c>
      <c r="C1286">
        <v>11.15</v>
      </c>
      <c r="D1286">
        <v>4</v>
      </c>
      <c r="F1286">
        <v>114</v>
      </c>
      <c r="G1286">
        <v>10473</v>
      </c>
      <c r="H1286">
        <v>1.04</v>
      </c>
      <c r="I1286">
        <v>31.48</v>
      </c>
      <c r="J1286" t="s">
        <v>624</v>
      </c>
      <c r="K1286" t="s">
        <v>748</v>
      </c>
      <c r="L1286" t="s">
        <v>78</v>
      </c>
      <c r="M1286" t="s">
        <v>78</v>
      </c>
      <c r="N1286"/>
      <c r="O1286"/>
      <c r="P1286"/>
      <c r="Q1286"/>
    </row>
    <row r="1287" spans="1:17" s="59" customFormat="1" x14ac:dyDescent="0.25">
      <c r="A1287" t="s">
        <v>486</v>
      </c>
      <c r="B1287">
        <v>16.850000000000001</v>
      </c>
      <c r="C1287">
        <v>13.12</v>
      </c>
      <c r="D1287">
        <v>4.8499999999999996</v>
      </c>
      <c r="F1287">
        <v>186</v>
      </c>
      <c r="G1287">
        <v>23000</v>
      </c>
      <c r="H1287">
        <v>1.1000000000000001</v>
      </c>
      <c r="I1287">
        <v>39.700000000000003</v>
      </c>
      <c r="J1287" t="s">
        <v>628</v>
      </c>
      <c r="K1287" t="s">
        <v>748</v>
      </c>
      <c r="L1287" t="s">
        <v>78</v>
      </c>
      <c r="M1287" t="s">
        <v>78</v>
      </c>
      <c r="N1287"/>
      <c r="O1287"/>
      <c r="P1287"/>
      <c r="Q1287"/>
    </row>
    <row r="1288" spans="1:17" s="59" customFormat="1" x14ac:dyDescent="0.25">
      <c r="A1288" t="s">
        <v>1739</v>
      </c>
      <c r="B1288">
        <v>12.15</v>
      </c>
      <c r="C1288">
        <v>9.69</v>
      </c>
      <c r="D1288">
        <v>3.81</v>
      </c>
      <c r="F1288">
        <v>87</v>
      </c>
      <c r="G1288">
        <v>7711</v>
      </c>
      <c r="H1288">
        <v>1.05</v>
      </c>
      <c r="I1288">
        <v>27.23</v>
      </c>
      <c r="J1288" t="s">
        <v>625</v>
      </c>
      <c r="K1288" t="s">
        <v>748</v>
      </c>
      <c r="L1288" t="s">
        <v>78</v>
      </c>
      <c r="M1288" t="s">
        <v>78</v>
      </c>
      <c r="N1288"/>
      <c r="O1288"/>
      <c r="P1288"/>
      <c r="Q1288"/>
    </row>
    <row r="1289" spans="1:17" s="59" customFormat="1" x14ac:dyDescent="0.25">
      <c r="A1289" t="s">
        <v>1740</v>
      </c>
      <c r="B1289">
        <v>6.2</v>
      </c>
      <c r="C1289">
        <v>5.5</v>
      </c>
      <c r="D1289">
        <v>2.4500000000000002</v>
      </c>
      <c r="F1289">
        <v>22</v>
      </c>
      <c r="G1289">
        <v>750</v>
      </c>
      <c r="H1289">
        <v>1</v>
      </c>
      <c r="I1289">
        <v>14.86</v>
      </c>
      <c r="J1289" t="s">
        <v>626</v>
      </c>
      <c r="K1289" t="s">
        <v>748</v>
      </c>
      <c r="L1289" t="s">
        <v>78</v>
      </c>
      <c r="M1289" t="s">
        <v>78</v>
      </c>
      <c r="N1289"/>
      <c r="O1289"/>
      <c r="P1289"/>
      <c r="Q1289"/>
    </row>
    <row r="1290" spans="1:17" s="59" customFormat="1" x14ac:dyDescent="0.25">
      <c r="A1290" t="s">
        <v>1741</v>
      </c>
      <c r="B1290">
        <v>7.2</v>
      </c>
      <c r="C1290">
        <v>6.3</v>
      </c>
      <c r="D1290">
        <v>2.6</v>
      </c>
      <c r="F1290">
        <v>30</v>
      </c>
      <c r="G1290">
        <v>1500</v>
      </c>
      <c r="H1290">
        <v>1</v>
      </c>
      <c r="I1290">
        <v>16.149999999999999</v>
      </c>
      <c r="J1290" t="s">
        <v>626</v>
      </c>
      <c r="K1290" t="s">
        <v>748</v>
      </c>
      <c r="L1290" t="s">
        <v>78</v>
      </c>
      <c r="M1290" t="s">
        <v>78</v>
      </c>
      <c r="N1290"/>
      <c r="O1290"/>
      <c r="P1290"/>
      <c r="Q1290"/>
    </row>
    <row r="1291" spans="1:17" s="59" customFormat="1" x14ac:dyDescent="0.25">
      <c r="A1291" t="s">
        <v>230</v>
      </c>
      <c r="B1291">
        <v>7.88</v>
      </c>
      <c r="C1291">
        <v>6.31</v>
      </c>
      <c r="D1291">
        <v>2.29</v>
      </c>
      <c r="F1291">
        <v>32.5</v>
      </c>
      <c r="G1291">
        <v>2740</v>
      </c>
      <c r="H1291">
        <v>1</v>
      </c>
      <c r="I1291">
        <v>14.56</v>
      </c>
      <c r="J1291" t="s">
        <v>626</v>
      </c>
      <c r="K1291" t="s">
        <v>748</v>
      </c>
      <c r="L1291">
        <v>0</v>
      </c>
      <c r="M1291">
        <v>0</v>
      </c>
      <c r="N1291"/>
      <c r="O1291"/>
      <c r="P1291"/>
      <c r="Q1291"/>
    </row>
    <row r="1292" spans="1:17" s="59" customFormat="1" x14ac:dyDescent="0.25">
      <c r="A1292" t="s">
        <v>1296</v>
      </c>
      <c r="B1292">
        <v>10</v>
      </c>
      <c r="C1292">
        <v>9.32</v>
      </c>
      <c r="D1292">
        <v>3.38</v>
      </c>
      <c r="F1292">
        <v>63</v>
      </c>
      <c r="G1292">
        <v>3100</v>
      </c>
      <c r="H1292">
        <v>1.07</v>
      </c>
      <c r="I1292">
        <v>28.53</v>
      </c>
      <c r="J1292" t="s">
        <v>624</v>
      </c>
      <c r="K1292" t="s">
        <v>748</v>
      </c>
      <c r="L1292" t="s">
        <v>78</v>
      </c>
      <c r="M1292" t="s">
        <v>78</v>
      </c>
      <c r="N1292"/>
      <c r="O1292"/>
      <c r="P1292"/>
      <c r="Q1292"/>
    </row>
    <row r="1293" spans="1:17" s="59" customFormat="1" x14ac:dyDescent="0.25">
      <c r="A1293" t="s">
        <v>491</v>
      </c>
      <c r="B1293">
        <v>11.35</v>
      </c>
      <c r="C1293">
        <v>10.15</v>
      </c>
      <c r="D1293">
        <v>3.62</v>
      </c>
      <c r="F1293">
        <v>85</v>
      </c>
      <c r="G1293">
        <v>5800</v>
      </c>
      <c r="H1293">
        <v>1.06</v>
      </c>
      <c r="I1293">
        <v>29.87</v>
      </c>
      <c r="J1293" t="s">
        <v>624</v>
      </c>
      <c r="K1293" t="s">
        <v>748</v>
      </c>
      <c r="L1293" t="s">
        <v>78</v>
      </c>
      <c r="M1293" t="s">
        <v>78</v>
      </c>
      <c r="N1293"/>
      <c r="O1293"/>
      <c r="P1293"/>
      <c r="Q1293"/>
    </row>
    <row r="1294" spans="1:17" s="59" customFormat="1" x14ac:dyDescent="0.25">
      <c r="A1294" t="s">
        <v>434</v>
      </c>
      <c r="B1294">
        <v>10.11</v>
      </c>
      <c r="C1294">
        <v>8.2100000000000009</v>
      </c>
      <c r="D1294">
        <v>3.52</v>
      </c>
      <c r="F1294">
        <v>64</v>
      </c>
      <c r="G1294">
        <v>5100</v>
      </c>
      <c r="H1294">
        <v>1</v>
      </c>
      <c r="I1294">
        <v>21.58</v>
      </c>
      <c r="J1294" t="s">
        <v>627</v>
      </c>
      <c r="K1294" t="s">
        <v>748</v>
      </c>
      <c r="L1294">
        <v>0</v>
      </c>
      <c r="M1294">
        <v>0</v>
      </c>
      <c r="N1294"/>
      <c r="O1294"/>
      <c r="P1294"/>
      <c r="Q1294"/>
    </row>
    <row r="1295" spans="1:17" s="59" customFormat="1" x14ac:dyDescent="0.25">
      <c r="A1295" t="s">
        <v>435</v>
      </c>
      <c r="B1295">
        <v>6.72</v>
      </c>
      <c r="C1295">
        <v>5.5</v>
      </c>
      <c r="D1295">
        <v>2.2799999999999998</v>
      </c>
      <c r="F1295">
        <v>21</v>
      </c>
      <c r="G1295">
        <v>1650</v>
      </c>
      <c r="H1295">
        <v>1</v>
      </c>
      <c r="I1295">
        <v>11.84</v>
      </c>
      <c r="J1295" t="s">
        <v>626</v>
      </c>
      <c r="K1295" t="s">
        <v>748</v>
      </c>
      <c r="L1295" t="s">
        <v>78</v>
      </c>
      <c r="M1295" t="s">
        <v>78</v>
      </c>
      <c r="N1295"/>
      <c r="O1295"/>
      <c r="P1295"/>
      <c r="Q1295"/>
    </row>
    <row r="1296" spans="1:17" s="59" customFormat="1" x14ac:dyDescent="0.25">
      <c r="A1296" t="s">
        <v>1742</v>
      </c>
      <c r="B1296">
        <v>10</v>
      </c>
      <c r="C1296">
        <v>7.8</v>
      </c>
      <c r="D1296">
        <v>3.2</v>
      </c>
      <c r="F1296">
        <v>61</v>
      </c>
      <c r="G1296">
        <v>5000</v>
      </c>
      <c r="H1296">
        <v>1</v>
      </c>
      <c r="I1296">
        <v>20.399999999999999</v>
      </c>
      <c r="J1296" t="s">
        <v>627</v>
      </c>
      <c r="K1296" t="s">
        <v>748</v>
      </c>
      <c r="L1296" t="s">
        <v>78</v>
      </c>
      <c r="M1296" t="s">
        <v>78</v>
      </c>
      <c r="N1296"/>
      <c r="O1296"/>
      <c r="P1296"/>
      <c r="Q1296"/>
    </row>
    <row r="1297" spans="1:17" s="59" customFormat="1" x14ac:dyDescent="0.25">
      <c r="A1297" t="s">
        <v>1743</v>
      </c>
      <c r="B1297">
        <v>6.64</v>
      </c>
      <c r="C1297">
        <v>6.2</v>
      </c>
      <c r="D1297">
        <v>2.5499999999999998</v>
      </c>
      <c r="F1297">
        <v>29</v>
      </c>
      <c r="G1297">
        <v>1150</v>
      </c>
      <c r="H1297">
        <v>1.1000000000000001</v>
      </c>
      <c r="I1297">
        <v>18.18</v>
      </c>
      <c r="J1297" t="s">
        <v>627</v>
      </c>
      <c r="K1297" t="s">
        <v>748</v>
      </c>
      <c r="L1297" t="s">
        <v>78</v>
      </c>
      <c r="M1297" t="s">
        <v>78</v>
      </c>
      <c r="N1297"/>
      <c r="O1297"/>
      <c r="P1297"/>
      <c r="Q1297"/>
    </row>
    <row r="1298" spans="1:17" s="59" customFormat="1" x14ac:dyDescent="0.25">
      <c r="A1298" t="s">
        <v>1744</v>
      </c>
      <c r="B1298">
        <v>11.56</v>
      </c>
      <c r="C1298">
        <v>9.8699999999999992</v>
      </c>
      <c r="D1298">
        <v>3.98</v>
      </c>
      <c r="F1298">
        <v>85</v>
      </c>
      <c r="G1298">
        <v>6800</v>
      </c>
      <c r="H1298">
        <v>1.03</v>
      </c>
      <c r="I1298">
        <v>27.31</v>
      </c>
      <c r="J1298" t="s">
        <v>625</v>
      </c>
      <c r="K1298" t="s">
        <v>748</v>
      </c>
      <c r="L1298" t="s">
        <v>78</v>
      </c>
      <c r="M1298" t="s">
        <v>78</v>
      </c>
      <c r="N1298"/>
      <c r="O1298"/>
      <c r="P1298"/>
      <c r="Q1298"/>
    </row>
    <row r="1299" spans="1:17" s="59" customFormat="1" x14ac:dyDescent="0.25">
      <c r="A1299" t="s">
        <v>436</v>
      </c>
      <c r="B1299">
        <v>10.8</v>
      </c>
      <c r="C1299">
        <v>9.1999999999999993</v>
      </c>
      <c r="D1299">
        <v>3.8</v>
      </c>
      <c r="F1299">
        <v>71</v>
      </c>
      <c r="G1299">
        <v>5800</v>
      </c>
      <c r="H1299">
        <v>1</v>
      </c>
      <c r="I1299">
        <v>23.88</v>
      </c>
      <c r="J1299" t="s">
        <v>623</v>
      </c>
      <c r="K1299" t="s">
        <v>748</v>
      </c>
      <c r="L1299" t="s">
        <v>78</v>
      </c>
      <c r="M1299" t="s">
        <v>78</v>
      </c>
      <c r="N1299"/>
      <c r="O1299"/>
      <c r="P1299"/>
      <c r="Q1299"/>
    </row>
    <row r="1300" spans="1:17" s="59" customFormat="1" x14ac:dyDescent="0.25">
      <c r="A1300" t="s">
        <v>1745</v>
      </c>
      <c r="B1300">
        <v>8.75</v>
      </c>
      <c r="C1300">
        <v>7.5</v>
      </c>
      <c r="D1300">
        <v>3.15</v>
      </c>
      <c r="F1300">
        <v>47</v>
      </c>
      <c r="G1300">
        <v>2700</v>
      </c>
      <c r="H1300">
        <v>1</v>
      </c>
      <c r="I1300">
        <v>20.22</v>
      </c>
      <c r="J1300" t="s">
        <v>627</v>
      </c>
      <c r="K1300" t="s">
        <v>748</v>
      </c>
      <c r="L1300" t="s">
        <v>78</v>
      </c>
      <c r="M1300" t="s">
        <v>78</v>
      </c>
      <c r="N1300"/>
      <c r="O1300"/>
      <c r="P1300"/>
      <c r="Q1300"/>
    </row>
    <row r="1301" spans="1:17" s="59" customFormat="1" x14ac:dyDescent="0.25">
      <c r="A1301" t="s">
        <v>231</v>
      </c>
      <c r="B1301">
        <v>8.25</v>
      </c>
      <c r="C1301">
        <v>7.5</v>
      </c>
      <c r="D1301">
        <v>3.15</v>
      </c>
      <c r="F1301">
        <v>44</v>
      </c>
      <c r="G1301">
        <v>2900</v>
      </c>
      <c r="H1301">
        <v>1</v>
      </c>
      <c r="I1301">
        <v>18.82</v>
      </c>
      <c r="J1301" t="s">
        <v>627</v>
      </c>
      <c r="K1301" t="s">
        <v>748</v>
      </c>
      <c r="L1301" t="s">
        <v>78</v>
      </c>
      <c r="M1301" t="s">
        <v>78</v>
      </c>
      <c r="N1301"/>
      <c r="O1301"/>
      <c r="P1301"/>
      <c r="Q1301"/>
    </row>
    <row r="1302" spans="1:17" s="59" customFormat="1" x14ac:dyDescent="0.25">
      <c r="A1302" t="s">
        <v>679</v>
      </c>
      <c r="B1302">
        <v>5.05</v>
      </c>
      <c r="C1302">
        <v>4.5999999999999996</v>
      </c>
      <c r="D1302">
        <v>2.2999999999999998</v>
      </c>
      <c r="F1302">
        <v>13.71</v>
      </c>
      <c r="G1302">
        <v>550</v>
      </c>
      <c r="H1302">
        <v>1.03</v>
      </c>
      <c r="I1302">
        <v>11.53</v>
      </c>
      <c r="J1302" t="s">
        <v>626</v>
      </c>
      <c r="K1302" t="s">
        <v>748</v>
      </c>
      <c r="L1302" t="s">
        <v>78</v>
      </c>
      <c r="M1302" t="s">
        <v>78</v>
      </c>
      <c r="N1302"/>
      <c r="O1302"/>
      <c r="P1302"/>
      <c r="Q1302"/>
    </row>
    <row r="1303" spans="1:17" s="59" customFormat="1" x14ac:dyDescent="0.25">
      <c r="A1303" t="s">
        <v>1746</v>
      </c>
      <c r="B1303">
        <v>6.1</v>
      </c>
      <c r="C1303">
        <v>5.75</v>
      </c>
      <c r="D1303">
        <v>2.4</v>
      </c>
      <c r="F1303">
        <v>25</v>
      </c>
      <c r="G1303">
        <v>780</v>
      </c>
      <c r="H1303">
        <v>1.04</v>
      </c>
      <c r="I1303">
        <v>16.52</v>
      </c>
      <c r="J1303" t="s">
        <v>626</v>
      </c>
      <c r="K1303" t="s">
        <v>748</v>
      </c>
      <c r="L1303" t="s">
        <v>78</v>
      </c>
      <c r="M1303" t="s">
        <v>78</v>
      </c>
      <c r="N1303"/>
      <c r="O1303"/>
      <c r="P1303"/>
      <c r="Q1303"/>
    </row>
    <row r="1304" spans="1:17" s="59" customFormat="1" x14ac:dyDescent="0.25">
      <c r="A1304" t="s">
        <v>622</v>
      </c>
      <c r="B1304">
        <v>7.63</v>
      </c>
      <c r="C1304">
        <v>6.77</v>
      </c>
      <c r="D1304">
        <v>2.97</v>
      </c>
      <c r="F1304">
        <v>37</v>
      </c>
      <c r="G1304">
        <v>2630</v>
      </c>
      <c r="H1304">
        <v>1.04</v>
      </c>
      <c r="I1304">
        <v>17.02</v>
      </c>
      <c r="J1304" t="s">
        <v>626</v>
      </c>
      <c r="K1304" t="s">
        <v>748</v>
      </c>
      <c r="L1304">
        <v>0</v>
      </c>
      <c r="M1304">
        <v>0</v>
      </c>
      <c r="N1304"/>
      <c r="O1304"/>
      <c r="P1304"/>
      <c r="Q1304"/>
    </row>
    <row r="1305" spans="1:17" s="59" customFormat="1" x14ac:dyDescent="0.25">
      <c r="A1305" t="s">
        <v>1747</v>
      </c>
      <c r="B1305">
        <v>9.1999999999999993</v>
      </c>
      <c r="C1305">
        <v>7.77</v>
      </c>
      <c r="D1305">
        <v>3.23</v>
      </c>
      <c r="F1305">
        <v>50</v>
      </c>
      <c r="G1305">
        <v>3100</v>
      </c>
      <c r="H1305">
        <v>1.02</v>
      </c>
      <c r="I1305">
        <v>21.17</v>
      </c>
      <c r="J1305" t="s">
        <v>627</v>
      </c>
      <c r="K1305" t="s">
        <v>748</v>
      </c>
      <c r="L1305" t="s">
        <v>78</v>
      </c>
      <c r="M1305" t="s">
        <v>78</v>
      </c>
      <c r="N1305"/>
      <c r="O1305"/>
      <c r="P1305"/>
      <c r="Q1305"/>
    </row>
    <row r="1306" spans="1:17" s="59" customFormat="1" x14ac:dyDescent="0.25">
      <c r="A1306" t="s">
        <v>232</v>
      </c>
      <c r="B1306">
        <v>9.35</v>
      </c>
      <c r="C1306">
        <v>8.0500000000000007</v>
      </c>
      <c r="D1306">
        <v>3.3</v>
      </c>
      <c r="F1306">
        <v>53</v>
      </c>
      <c r="G1306">
        <v>3600</v>
      </c>
      <c r="H1306">
        <v>1.08</v>
      </c>
      <c r="I1306">
        <v>22.64</v>
      </c>
      <c r="J1306" t="s">
        <v>623</v>
      </c>
      <c r="K1306" t="s">
        <v>748</v>
      </c>
      <c r="L1306" t="s">
        <v>78</v>
      </c>
      <c r="M1306" t="s">
        <v>78</v>
      </c>
      <c r="N1306"/>
      <c r="O1306"/>
      <c r="P1306"/>
      <c r="Q1306"/>
    </row>
    <row r="1307" spans="1:17" s="59" customFormat="1" x14ac:dyDescent="0.25">
      <c r="A1307" t="s">
        <v>233</v>
      </c>
      <c r="B1307">
        <v>9.35</v>
      </c>
      <c r="C1307">
        <v>8.0500000000000007</v>
      </c>
      <c r="D1307">
        <v>3.3</v>
      </c>
      <c r="F1307">
        <v>52.87</v>
      </c>
      <c r="G1307">
        <v>3850</v>
      </c>
      <c r="H1307">
        <v>1.07</v>
      </c>
      <c r="I1307">
        <v>21.95</v>
      </c>
      <c r="J1307" t="s">
        <v>627</v>
      </c>
      <c r="K1307" t="s">
        <v>748</v>
      </c>
      <c r="L1307">
        <v>0</v>
      </c>
      <c r="M1307">
        <v>0</v>
      </c>
      <c r="N1307"/>
      <c r="O1307"/>
      <c r="P1307"/>
      <c r="Q1307"/>
    </row>
    <row r="1308" spans="1:17" s="59" customFormat="1" x14ac:dyDescent="0.25">
      <c r="A1308" t="s">
        <v>1007</v>
      </c>
      <c r="B1308">
        <v>9.7799999999999994</v>
      </c>
      <c r="C1308">
        <v>8.5500000000000007</v>
      </c>
      <c r="D1308">
        <v>3.48</v>
      </c>
      <c r="F1308">
        <v>79</v>
      </c>
      <c r="G1308">
        <v>3400</v>
      </c>
      <c r="H1308">
        <v>1.04</v>
      </c>
      <c r="I1308">
        <v>28.52</v>
      </c>
      <c r="J1308" t="s">
        <v>624</v>
      </c>
      <c r="K1308" t="s">
        <v>748</v>
      </c>
      <c r="L1308" t="s">
        <v>78</v>
      </c>
      <c r="M1308" t="s">
        <v>78</v>
      </c>
      <c r="N1308"/>
      <c r="O1308"/>
      <c r="P1308"/>
      <c r="Q1308"/>
    </row>
    <row r="1309" spans="1:17" s="59" customFormat="1" x14ac:dyDescent="0.25">
      <c r="A1309" t="s">
        <v>1748</v>
      </c>
      <c r="B1309">
        <v>9.6</v>
      </c>
      <c r="C1309">
        <v>8.52</v>
      </c>
      <c r="D1309">
        <v>3.3</v>
      </c>
      <c r="F1309">
        <v>56</v>
      </c>
      <c r="G1309">
        <v>4130</v>
      </c>
      <c r="H1309">
        <v>1.1000000000000001</v>
      </c>
      <c r="I1309">
        <v>23.69</v>
      </c>
      <c r="J1309" t="s">
        <v>623</v>
      </c>
      <c r="K1309" t="s">
        <v>748</v>
      </c>
      <c r="L1309" t="s">
        <v>78</v>
      </c>
      <c r="M1309" t="s">
        <v>78</v>
      </c>
      <c r="N1309"/>
      <c r="O1309"/>
      <c r="P1309"/>
      <c r="Q1309"/>
    </row>
    <row r="1310" spans="1:17" s="59" customFormat="1" x14ac:dyDescent="0.25">
      <c r="A1310" t="s">
        <v>707</v>
      </c>
      <c r="B1310">
        <v>10.43</v>
      </c>
      <c r="C1310">
        <v>9.74</v>
      </c>
      <c r="D1310">
        <v>3.49</v>
      </c>
      <c r="F1310">
        <v>65</v>
      </c>
      <c r="G1310">
        <v>5350</v>
      </c>
      <c r="H1310">
        <v>1.08</v>
      </c>
      <c r="I1310">
        <v>25.84</v>
      </c>
      <c r="J1310" t="s">
        <v>625</v>
      </c>
      <c r="K1310" t="s">
        <v>748</v>
      </c>
      <c r="L1310" t="s">
        <v>78</v>
      </c>
      <c r="M1310" t="s">
        <v>78</v>
      </c>
      <c r="N1310"/>
      <c r="O1310"/>
      <c r="P1310"/>
      <c r="Q1310"/>
    </row>
    <row r="1311" spans="1:17" s="59" customFormat="1" x14ac:dyDescent="0.25">
      <c r="A1311" t="s">
        <v>1846</v>
      </c>
      <c r="B1311">
        <v>10.43</v>
      </c>
      <c r="C1311">
        <v>10.43</v>
      </c>
      <c r="D1311">
        <v>3.49</v>
      </c>
      <c r="F1311">
        <v>65</v>
      </c>
      <c r="G1311">
        <v>5350</v>
      </c>
      <c r="H1311">
        <v>1.0900000000000001</v>
      </c>
      <c r="I1311">
        <v>27.29</v>
      </c>
      <c r="J1311" t="s">
        <v>625</v>
      </c>
      <c r="K1311" t="s">
        <v>748</v>
      </c>
      <c r="L1311" t="s">
        <v>78</v>
      </c>
      <c r="M1311" t="s">
        <v>78</v>
      </c>
      <c r="N1311"/>
      <c r="O1311"/>
      <c r="P1311"/>
      <c r="Q1311"/>
    </row>
    <row r="1312" spans="1:17" s="59" customFormat="1" x14ac:dyDescent="0.25">
      <c r="A1312" t="s">
        <v>1749</v>
      </c>
      <c r="B1312">
        <v>11.11</v>
      </c>
      <c r="C1312">
        <v>9.6</v>
      </c>
      <c r="D1312">
        <v>3.49</v>
      </c>
      <c r="F1312">
        <v>75</v>
      </c>
      <c r="G1312">
        <v>6200</v>
      </c>
      <c r="H1312">
        <v>1.08</v>
      </c>
      <c r="I1312">
        <v>26.86</v>
      </c>
      <c r="J1312" t="s">
        <v>625</v>
      </c>
      <c r="K1312" t="s">
        <v>748</v>
      </c>
      <c r="L1312" t="s">
        <v>78</v>
      </c>
      <c r="M1312" t="s">
        <v>78</v>
      </c>
      <c r="N1312"/>
      <c r="O1312"/>
      <c r="P1312"/>
      <c r="Q1312"/>
    </row>
    <row r="1313" spans="1:17" s="59" customFormat="1" x14ac:dyDescent="0.25">
      <c r="A1313" t="s">
        <v>680</v>
      </c>
      <c r="B1313">
        <v>10.8</v>
      </c>
      <c r="C1313">
        <v>10</v>
      </c>
      <c r="D1313">
        <v>3.55</v>
      </c>
      <c r="F1313">
        <v>86</v>
      </c>
      <c r="G1313">
        <v>4950</v>
      </c>
      <c r="H1313">
        <v>1.1000000000000001</v>
      </c>
      <c r="I1313">
        <v>31.89</v>
      </c>
      <c r="J1313" t="s">
        <v>624</v>
      </c>
      <c r="K1313" t="s">
        <v>748</v>
      </c>
      <c r="L1313" t="s">
        <v>78</v>
      </c>
      <c r="M1313" t="s">
        <v>78</v>
      </c>
      <c r="N1313"/>
      <c r="O1313"/>
      <c r="P1313"/>
      <c r="Q1313"/>
    </row>
    <row r="1314" spans="1:17" s="59" customFormat="1" x14ac:dyDescent="0.25">
      <c r="A1314" t="s">
        <v>540</v>
      </c>
      <c r="B1314">
        <v>11.4</v>
      </c>
      <c r="C1314">
        <v>9.6999999999999993</v>
      </c>
      <c r="D1314">
        <v>3.7</v>
      </c>
      <c r="F1314">
        <v>76</v>
      </c>
      <c r="G1314">
        <v>6300</v>
      </c>
      <c r="H1314">
        <v>1.08</v>
      </c>
      <c r="I1314">
        <v>27.28</v>
      </c>
      <c r="J1314" t="s">
        <v>625</v>
      </c>
      <c r="K1314" t="s">
        <v>748</v>
      </c>
      <c r="L1314">
        <v>0</v>
      </c>
      <c r="M1314">
        <v>0</v>
      </c>
      <c r="N1314"/>
      <c r="O1314"/>
      <c r="P1314"/>
      <c r="Q1314"/>
    </row>
    <row r="1315" spans="1:17" s="59" customFormat="1" x14ac:dyDescent="0.25">
      <c r="A1315" t="s">
        <v>540</v>
      </c>
      <c r="B1315">
        <v>11.4</v>
      </c>
      <c r="C1315">
        <v>9.6999999999999993</v>
      </c>
      <c r="D1315">
        <v>3.7</v>
      </c>
      <c r="F1315">
        <v>76</v>
      </c>
      <c r="G1315">
        <v>6300</v>
      </c>
      <c r="H1315">
        <v>1.08</v>
      </c>
      <c r="I1315">
        <v>27.28</v>
      </c>
      <c r="J1315" t="s">
        <v>625</v>
      </c>
      <c r="K1315" t="s">
        <v>748</v>
      </c>
      <c r="L1315">
        <v>0</v>
      </c>
      <c r="M1315">
        <v>0</v>
      </c>
      <c r="N1315"/>
      <c r="O1315"/>
      <c r="P1315"/>
      <c r="Q1315"/>
    </row>
    <row r="1316" spans="1:17" s="59" customFormat="1" x14ac:dyDescent="0.25">
      <c r="A1316" t="s">
        <v>234</v>
      </c>
      <c r="B1316">
        <v>11.75</v>
      </c>
      <c r="C1316">
        <v>10.17</v>
      </c>
      <c r="D1316">
        <v>3.95</v>
      </c>
      <c r="F1316">
        <v>90.3</v>
      </c>
      <c r="G1316">
        <v>7200</v>
      </c>
      <c r="H1316">
        <v>1.06</v>
      </c>
      <c r="I1316">
        <v>29.1</v>
      </c>
      <c r="J1316" t="s">
        <v>624</v>
      </c>
      <c r="K1316" t="s">
        <v>748</v>
      </c>
      <c r="L1316" t="s">
        <v>78</v>
      </c>
      <c r="M1316" t="s">
        <v>78</v>
      </c>
      <c r="N1316"/>
      <c r="O1316"/>
      <c r="P1316"/>
      <c r="Q1316"/>
    </row>
    <row r="1317" spans="1:17" s="59" customFormat="1" x14ac:dyDescent="0.25">
      <c r="A1317" t="s">
        <v>235</v>
      </c>
      <c r="B1317">
        <v>11.75</v>
      </c>
      <c r="C1317">
        <v>10.17</v>
      </c>
      <c r="D1317">
        <v>3.95</v>
      </c>
      <c r="F1317">
        <v>94.47</v>
      </c>
      <c r="G1317">
        <v>7300</v>
      </c>
      <c r="H1317">
        <v>1.06</v>
      </c>
      <c r="I1317">
        <v>29.64</v>
      </c>
      <c r="J1317" t="s">
        <v>624</v>
      </c>
      <c r="K1317" t="s">
        <v>748</v>
      </c>
      <c r="L1317" t="s">
        <v>78</v>
      </c>
      <c r="M1317" t="s">
        <v>78</v>
      </c>
      <c r="N1317"/>
      <c r="O1317"/>
      <c r="P1317"/>
      <c r="Q1317"/>
    </row>
    <row r="1318" spans="1:17" s="59" customFormat="1" x14ac:dyDescent="0.25">
      <c r="A1318" t="s">
        <v>236</v>
      </c>
      <c r="B1318">
        <v>11.75</v>
      </c>
      <c r="C1318">
        <v>10.17</v>
      </c>
      <c r="D1318">
        <v>3.95</v>
      </c>
      <c r="F1318">
        <v>98</v>
      </c>
      <c r="G1318">
        <v>7200</v>
      </c>
      <c r="H1318">
        <v>1.06</v>
      </c>
      <c r="I1318">
        <v>30.32</v>
      </c>
      <c r="J1318" t="s">
        <v>624</v>
      </c>
      <c r="K1318" t="s">
        <v>748</v>
      </c>
      <c r="L1318" t="s">
        <v>78</v>
      </c>
      <c r="M1318" t="s">
        <v>78</v>
      </c>
      <c r="N1318"/>
      <c r="O1318"/>
      <c r="P1318"/>
      <c r="Q1318"/>
    </row>
    <row r="1319" spans="1:17" s="59" customFormat="1" x14ac:dyDescent="0.25">
      <c r="A1319" t="s">
        <v>237</v>
      </c>
      <c r="B1319">
        <v>12.45</v>
      </c>
      <c r="C1319">
        <v>10.6</v>
      </c>
      <c r="D1319">
        <v>3.91</v>
      </c>
      <c r="F1319">
        <v>104</v>
      </c>
      <c r="G1319">
        <v>8500</v>
      </c>
      <c r="H1319">
        <v>1.06</v>
      </c>
      <c r="I1319">
        <v>31.04</v>
      </c>
      <c r="J1319" t="s">
        <v>624</v>
      </c>
      <c r="K1319" t="s">
        <v>748</v>
      </c>
      <c r="L1319" t="s">
        <v>78</v>
      </c>
      <c r="M1319" t="s">
        <v>78</v>
      </c>
      <c r="N1319"/>
      <c r="O1319"/>
      <c r="P1319"/>
      <c r="Q1319"/>
    </row>
    <row r="1320" spans="1:17" s="59" customFormat="1" x14ac:dyDescent="0.25">
      <c r="A1320" t="s">
        <v>238</v>
      </c>
      <c r="B1320">
        <v>12.45</v>
      </c>
      <c r="C1320">
        <v>10.6</v>
      </c>
      <c r="D1320">
        <v>3.91</v>
      </c>
      <c r="F1320">
        <v>104</v>
      </c>
      <c r="G1320">
        <v>8400</v>
      </c>
      <c r="H1320">
        <v>1.04</v>
      </c>
      <c r="I1320">
        <v>30.57</v>
      </c>
      <c r="J1320" t="s">
        <v>624</v>
      </c>
      <c r="K1320" t="s">
        <v>748</v>
      </c>
      <c r="L1320" t="s">
        <v>78</v>
      </c>
      <c r="M1320" t="s">
        <v>78</v>
      </c>
      <c r="N1320"/>
      <c r="O1320"/>
      <c r="P1320"/>
      <c r="Q1320"/>
    </row>
    <row r="1321" spans="1:17" s="59" customFormat="1" x14ac:dyDescent="0.25">
      <c r="A1321" t="s">
        <v>239</v>
      </c>
      <c r="B1321">
        <v>12.45</v>
      </c>
      <c r="C1321">
        <v>10.6</v>
      </c>
      <c r="D1321">
        <v>3.91</v>
      </c>
      <c r="F1321">
        <v>104</v>
      </c>
      <c r="G1321">
        <v>8400</v>
      </c>
      <c r="H1321">
        <v>1.05</v>
      </c>
      <c r="I1321">
        <v>30.87</v>
      </c>
      <c r="J1321" t="s">
        <v>624</v>
      </c>
      <c r="K1321" t="s">
        <v>748</v>
      </c>
      <c r="L1321">
        <v>0</v>
      </c>
      <c r="M1321">
        <v>0</v>
      </c>
      <c r="N1321"/>
      <c r="O1321"/>
      <c r="P1321"/>
      <c r="Q1321"/>
    </row>
    <row r="1322" spans="1:17" s="59" customFormat="1" x14ac:dyDescent="0.25">
      <c r="A1322" t="s">
        <v>437</v>
      </c>
      <c r="B1322">
        <v>11.75</v>
      </c>
      <c r="C1322">
        <v>10.199999999999999</v>
      </c>
      <c r="D1322">
        <v>3.85</v>
      </c>
      <c r="F1322">
        <v>79</v>
      </c>
      <c r="G1322">
        <v>7500</v>
      </c>
      <c r="H1322">
        <v>1</v>
      </c>
      <c r="I1322">
        <v>25.4</v>
      </c>
      <c r="J1322" t="s">
        <v>625</v>
      </c>
      <c r="K1322" t="s">
        <v>748</v>
      </c>
      <c r="L1322" t="s">
        <v>78</v>
      </c>
      <c r="M1322" t="s">
        <v>78</v>
      </c>
      <c r="N1322"/>
      <c r="O1322"/>
      <c r="P1322"/>
      <c r="Q1322"/>
    </row>
    <row r="1323" spans="1:17" s="59" customFormat="1" x14ac:dyDescent="0.25">
      <c r="A1323" t="s">
        <v>438</v>
      </c>
      <c r="B1323">
        <v>13.75</v>
      </c>
      <c r="C1323">
        <v>11.35</v>
      </c>
      <c r="D1323">
        <v>4.4000000000000004</v>
      </c>
      <c r="F1323">
        <v>103</v>
      </c>
      <c r="G1323">
        <v>11500</v>
      </c>
      <c r="H1323">
        <v>1</v>
      </c>
      <c r="I1323">
        <v>28.54</v>
      </c>
      <c r="J1323" t="s">
        <v>624</v>
      </c>
      <c r="K1323" t="s">
        <v>748</v>
      </c>
      <c r="L1323">
        <v>0</v>
      </c>
      <c r="M1323">
        <v>0</v>
      </c>
      <c r="N1323"/>
      <c r="O1323"/>
      <c r="P1323"/>
      <c r="Q1323"/>
    </row>
    <row r="1324" spans="1:17" s="59" customFormat="1" x14ac:dyDescent="0.25">
      <c r="A1324" t="s">
        <v>240</v>
      </c>
      <c r="B1324">
        <v>13.75</v>
      </c>
      <c r="C1324">
        <v>11.35</v>
      </c>
      <c r="D1324">
        <v>4.4000000000000004</v>
      </c>
      <c r="F1324">
        <v>103</v>
      </c>
      <c r="G1324">
        <v>11500</v>
      </c>
      <c r="H1324">
        <v>1</v>
      </c>
      <c r="I1324">
        <v>28.54</v>
      </c>
      <c r="J1324" t="s">
        <v>624</v>
      </c>
      <c r="K1324" t="s">
        <v>748</v>
      </c>
      <c r="L1324" t="s">
        <v>78</v>
      </c>
      <c r="M1324" t="s">
        <v>78</v>
      </c>
      <c r="N1324"/>
      <c r="O1324"/>
      <c r="P1324"/>
      <c r="Q1324"/>
    </row>
    <row r="1325" spans="1:17" s="59" customFormat="1" x14ac:dyDescent="0.25">
      <c r="A1325" t="s">
        <v>1750</v>
      </c>
      <c r="B1325">
        <v>14.45</v>
      </c>
      <c r="C1325">
        <v>11.35</v>
      </c>
      <c r="D1325">
        <v>4.4000000000000004</v>
      </c>
      <c r="F1325">
        <v>103</v>
      </c>
      <c r="G1325">
        <v>11500</v>
      </c>
      <c r="H1325">
        <v>1</v>
      </c>
      <c r="I1325">
        <v>29.07</v>
      </c>
      <c r="J1325" t="s">
        <v>624</v>
      </c>
      <c r="K1325" t="s">
        <v>748</v>
      </c>
      <c r="L1325">
        <v>0</v>
      </c>
      <c r="M1325">
        <v>0</v>
      </c>
      <c r="N1325"/>
      <c r="O1325"/>
      <c r="P1325"/>
      <c r="Q1325"/>
    </row>
    <row r="1326" spans="1:17" s="59" customFormat="1" x14ac:dyDescent="0.25">
      <c r="A1326" t="s">
        <v>241</v>
      </c>
      <c r="B1326">
        <v>14.45</v>
      </c>
      <c r="C1326">
        <v>11.35</v>
      </c>
      <c r="D1326">
        <v>4.4000000000000004</v>
      </c>
      <c r="F1326">
        <v>99</v>
      </c>
      <c r="G1326">
        <v>11500</v>
      </c>
      <c r="H1326">
        <v>1</v>
      </c>
      <c r="I1326">
        <v>28.5</v>
      </c>
      <c r="J1326" t="s">
        <v>624</v>
      </c>
      <c r="K1326" t="s">
        <v>748</v>
      </c>
      <c r="L1326" t="s">
        <v>78</v>
      </c>
      <c r="M1326" t="s">
        <v>78</v>
      </c>
      <c r="N1326"/>
      <c r="O1326"/>
      <c r="P1326"/>
      <c r="Q1326"/>
    </row>
    <row r="1327" spans="1:17" s="59" customFormat="1" x14ac:dyDescent="0.25">
      <c r="A1327" t="s">
        <v>439</v>
      </c>
      <c r="B1327">
        <v>11.5</v>
      </c>
      <c r="C1327">
        <v>9.5</v>
      </c>
      <c r="D1327">
        <v>3.94</v>
      </c>
      <c r="F1327">
        <v>80</v>
      </c>
      <c r="G1327">
        <v>9000</v>
      </c>
      <c r="H1327">
        <v>1.02</v>
      </c>
      <c r="I1327">
        <v>23.45</v>
      </c>
      <c r="J1327" t="s">
        <v>623</v>
      </c>
      <c r="K1327" t="s">
        <v>748</v>
      </c>
      <c r="L1327">
        <v>0</v>
      </c>
      <c r="M1327">
        <v>0</v>
      </c>
      <c r="N1327"/>
      <c r="O1327"/>
      <c r="P1327"/>
      <c r="Q1327"/>
    </row>
    <row r="1328" spans="1:17" s="59" customFormat="1" x14ac:dyDescent="0.25">
      <c r="A1328" t="s">
        <v>1751</v>
      </c>
      <c r="B1328">
        <v>12.25</v>
      </c>
      <c r="C1328">
        <v>9.98</v>
      </c>
      <c r="D1328">
        <v>3.94</v>
      </c>
      <c r="F1328">
        <v>87</v>
      </c>
      <c r="G1328">
        <v>7300</v>
      </c>
      <c r="H1328">
        <v>1.02</v>
      </c>
      <c r="I1328">
        <v>27.46</v>
      </c>
      <c r="J1328" t="s">
        <v>625</v>
      </c>
      <c r="K1328" t="s">
        <v>748</v>
      </c>
      <c r="L1328">
        <v>0</v>
      </c>
      <c r="M1328">
        <v>0</v>
      </c>
      <c r="N1328"/>
      <c r="O1328"/>
      <c r="P1328"/>
      <c r="Q1328"/>
    </row>
    <row r="1329" spans="1:17" s="59" customFormat="1" x14ac:dyDescent="0.25">
      <c r="A1329" t="s">
        <v>1752</v>
      </c>
      <c r="B1329">
        <v>8.9</v>
      </c>
      <c r="C1329">
        <v>7.7</v>
      </c>
      <c r="D1329">
        <v>3.23</v>
      </c>
      <c r="F1329">
        <v>48</v>
      </c>
      <c r="G1329">
        <v>3100</v>
      </c>
      <c r="H1329">
        <v>1</v>
      </c>
      <c r="I1329">
        <v>20.03</v>
      </c>
      <c r="J1329" t="s">
        <v>627</v>
      </c>
      <c r="K1329" t="s">
        <v>748</v>
      </c>
      <c r="L1329" t="s">
        <v>78</v>
      </c>
      <c r="M1329" t="s">
        <v>78</v>
      </c>
      <c r="N1329"/>
      <c r="O1329"/>
      <c r="P1329"/>
      <c r="Q1329"/>
    </row>
    <row r="1330" spans="1:17" s="59" customFormat="1" x14ac:dyDescent="0.25">
      <c r="A1330" t="s">
        <v>242</v>
      </c>
      <c r="B1330">
        <v>8.9</v>
      </c>
      <c r="C1330">
        <v>7.7</v>
      </c>
      <c r="D1330">
        <v>3.23</v>
      </c>
      <c r="F1330">
        <v>48</v>
      </c>
      <c r="G1330">
        <v>3200</v>
      </c>
      <c r="H1330">
        <v>1</v>
      </c>
      <c r="I1330">
        <v>19.84</v>
      </c>
      <c r="J1330" t="s">
        <v>627</v>
      </c>
      <c r="K1330" t="s">
        <v>748</v>
      </c>
      <c r="L1330" t="s">
        <v>78</v>
      </c>
      <c r="M1330" t="s">
        <v>78</v>
      </c>
      <c r="N1330"/>
      <c r="O1330"/>
      <c r="P1330"/>
      <c r="Q1330"/>
    </row>
    <row r="1331" spans="1:17" s="59" customFormat="1" x14ac:dyDescent="0.25">
      <c r="A1331" t="s">
        <v>243</v>
      </c>
      <c r="B1331">
        <v>8.9</v>
      </c>
      <c r="C1331">
        <v>7.7</v>
      </c>
      <c r="D1331">
        <v>3.23</v>
      </c>
      <c r="F1331">
        <v>52</v>
      </c>
      <c r="G1331">
        <v>3100</v>
      </c>
      <c r="H1331">
        <v>1</v>
      </c>
      <c r="I1331">
        <v>20.85</v>
      </c>
      <c r="J1331" t="s">
        <v>627</v>
      </c>
      <c r="K1331" t="s">
        <v>748</v>
      </c>
      <c r="L1331" t="s">
        <v>78</v>
      </c>
      <c r="M1331" t="s">
        <v>78</v>
      </c>
      <c r="N1331"/>
      <c r="O1331"/>
      <c r="P1331"/>
      <c r="Q1331"/>
    </row>
    <row r="1332" spans="1:17" s="59" customFormat="1" x14ac:dyDescent="0.25">
      <c r="A1332" t="s">
        <v>1753</v>
      </c>
      <c r="B1332">
        <v>9.1999999999999993</v>
      </c>
      <c r="C1332">
        <v>7.7</v>
      </c>
      <c r="D1332">
        <v>3.23</v>
      </c>
      <c r="F1332">
        <v>48</v>
      </c>
      <c r="G1332">
        <v>3000</v>
      </c>
      <c r="H1332">
        <v>1</v>
      </c>
      <c r="I1332">
        <v>20.440000000000001</v>
      </c>
      <c r="J1332" t="s">
        <v>627</v>
      </c>
      <c r="K1332" t="s">
        <v>748</v>
      </c>
      <c r="L1332" t="s">
        <v>78</v>
      </c>
      <c r="M1332" t="s">
        <v>78</v>
      </c>
      <c r="N1332"/>
      <c r="O1332"/>
      <c r="P1332"/>
      <c r="Q1332"/>
    </row>
    <row r="1333" spans="1:17" s="59" customFormat="1" x14ac:dyDescent="0.25">
      <c r="A1333" t="s">
        <v>1754</v>
      </c>
      <c r="B1333">
        <v>13.1</v>
      </c>
      <c r="C1333">
        <v>10.6</v>
      </c>
      <c r="D1333">
        <v>4.2300000000000004</v>
      </c>
      <c r="F1333">
        <v>96</v>
      </c>
      <c r="G1333">
        <v>10000</v>
      </c>
      <c r="H1333">
        <v>1</v>
      </c>
      <c r="I1333">
        <v>27.19</v>
      </c>
      <c r="J1333" t="s">
        <v>625</v>
      </c>
      <c r="K1333" t="s">
        <v>748</v>
      </c>
      <c r="L1333" t="s">
        <v>78</v>
      </c>
      <c r="M1333" t="s">
        <v>78</v>
      </c>
      <c r="N1333"/>
      <c r="O1333"/>
      <c r="P1333"/>
      <c r="Q1333"/>
    </row>
    <row r="1334" spans="1:17" s="59" customFormat="1" x14ac:dyDescent="0.25">
      <c r="A1334" t="s">
        <v>244</v>
      </c>
      <c r="B1334">
        <v>13.1</v>
      </c>
      <c r="C1334">
        <v>10.6</v>
      </c>
      <c r="D1334">
        <v>4.2300000000000004</v>
      </c>
      <c r="F1334">
        <v>110</v>
      </c>
      <c r="G1334">
        <v>10000</v>
      </c>
      <c r="H1334">
        <v>1.03</v>
      </c>
      <c r="I1334">
        <v>29.97</v>
      </c>
      <c r="J1334" t="s">
        <v>624</v>
      </c>
      <c r="K1334" t="s">
        <v>748</v>
      </c>
      <c r="L1334" t="s">
        <v>78</v>
      </c>
      <c r="M1334" t="s">
        <v>78</v>
      </c>
      <c r="N1334"/>
      <c r="O1334"/>
      <c r="P1334"/>
      <c r="Q1334"/>
    </row>
    <row r="1335" spans="1:17" s="59" customFormat="1" x14ac:dyDescent="0.25">
      <c r="A1335" t="s">
        <v>1269</v>
      </c>
      <c r="B1335">
        <v>13.72</v>
      </c>
      <c r="C1335">
        <v>11.98</v>
      </c>
      <c r="D1335">
        <v>4.37</v>
      </c>
      <c r="F1335">
        <v>108</v>
      </c>
      <c r="G1335">
        <v>9800</v>
      </c>
      <c r="H1335">
        <v>1.02</v>
      </c>
      <c r="I1335">
        <v>32.4</v>
      </c>
      <c r="J1335" t="s">
        <v>628</v>
      </c>
      <c r="K1335" t="s">
        <v>748</v>
      </c>
      <c r="L1335" t="s">
        <v>78</v>
      </c>
      <c r="M1335" t="s">
        <v>78</v>
      </c>
      <c r="N1335"/>
      <c r="O1335"/>
      <c r="P1335"/>
      <c r="Q1335"/>
    </row>
    <row r="1336" spans="1:17" s="59" customFormat="1" x14ac:dyDescent="0.25">
      <c r="A1336" t="s">
        <v>681</v>
      </c>
      <c r="B1336">
        <v>13.75</v>
      </c>
      <c r="C1336">
        <v>11.45</v>
      </c>
      <c r="D1336">
        <v>4.37</v>
      </c>
      <c r="F1336">
        <v>107</v>
      </c>
      <c r="G1336">
        <v>9930</v>
      </c>
      <c r="H1336">
        <v>1</v>
      </c>
      <c r="I1336">
        <v>30.64</v>
      </c>
      <c r="J1336" t="s">
        <v>624</v>
      </c>
      <c r="K1336" t="s">
        <v>748</v>
      </c>
      <c r="L1336" t="s">
        <v>78</v>
      </c>
      <c r="M1336" t="s">
        <v>78</v>
      </c>
      <c r="N1336"/>
      <c r="O1336"/>
      <c r="P1336"/>
      <c r="Q1336"/>
    </row>
    <row r="1337" spans="1:17" s="59" customFormat="1" x14ac:dyDescent="0.25">
      <c r="A1337" t="s">
        <v>642</v>
      </c>
      <c r="B1337">
        <v>13.75</v>
      </c>
      <c r="C1337">
        <v>11.45</v>
      </c>
      <c r="D1337">
        <v>4.37</v>
      </c>
      <c r="F1337">
        <v>107</v>
      </c>
      <c r="G1337">
        <v>9930</v>
      </c>
      <c r="H1337">
        <v>1</v>
      </c>
      <c r="I1337">
        <v>30.64</v>
      </c>
      <c r="J1337" t="s">
        <v>624</v>
      </c>
      <c r="K1337" t="s">
        <v>748</v>
      </c>
      <c r="L1337" t="s">
        <v>78</v>
      </c>
      <c r="M1337" t="s">
        <v>78</v>
      </c>
      <c r="N1337"/>
      <c r="O1337"/>
      <c r="P1337"/>
      <c r="Q1337"/>
    </row>
    <row r="1338" spans="1:17" s="59" customFormat="1" x14ac:dyDescent="0.25">
      <c r="A1338" t="s">
        <v>1755</v>
      </c>
      <c r="B1338">
        <v>7.49</v>
      </c>
      <c r="C1338">
        <v>6.77</v>
      </c>
      <c r="D1338">
        <v>2.97</v>
      </c>
      <c r="F1338">
        <v>38</v>
      </c>
      <c r="G1338">
        <v>2700</v>
      </c>
      <c r="H1338">
        <v>1.04</v>
      </c>
      <c r="I1338">
        <v>17.03</v>
      </c>
      <c r="J1338" t="s">
        <v>626</v>
      </c>
      <c r="K1338" t="s">
        <v>748</v>
      </c>
      <c r="L1338">
        <v>0</v>
      </c>
      <c r="M1338">
        <v>0</v>
      </c>
      <c r="N1338"/>
      <c r="O1338"/>
      <c r="P1338"/>
      <c r="Q1338"/>
    </row>
    <row r="1339" spans="1:17" x14ac:dyDescent="0.25">
      <c r="A1339" t="s">
        <v>1008</v>
      </c>
      <c r="B1339">
        <v>8.8000000000000007</v>
      </c>
      <c r="C1339">
        <v>7.7</v>
      </c>
      <c r="D1339">
        <v>2.98</v>
      </c>
      <c r="F1339">
        <v>40</v>
      </c>
      <c r="G1339">
        <v>2850</v>
      </c>
      <c r="H1339">
        <v>1.07</v>
      </c>
      <c r="I1339">
        <v>19.89</v>
      </c>
      <c r="J1339" t="s">
        <v>627</v>
      </c>
      <c r="K1339" t="s">
        <v>748</v>
      </c>
      <c r="L1339" t="s">
        <v>78</v>
      </c>
      <c r="M1339" t="s">
        <v>78</v>
      </c>
    </row>
    <row r="1340" spans="1:17" x14ac:dyDescent="0.25">
      <c r="A1340" t="s">
        <v>1684</v>
      </c>
      <c r="B1340">
        <v>8.93</v>
      </c>
      <c r="C1340">
        <v>7.3</v>
      </c>
      <c r="D1340">
        <v>2.99</v>
      </c>
      <c r="F1340">
        <v>44</v>
      </c>
      <c r="G1340">
        <v>2950</v>
      </c>
      <c r="H1340">
        <v>1</v>
      </c>
      <c r="I1340">
        <v>18.82</v>
      </c>
      <c r="J1340" t="s">
        <v>627</v>
      </c>
      <c r="K1340" t="s">
        <v>748</v>
      </c>
      <c r="L1340" t="s">
        <v>78</v>
      </c>
      <c r="M1340" t="s">
        <v>78</v>
      </c>
    </row>
    <row r="1341" spans="1:17" x14ac:dyDescent="0.25">
      <c r="A1341" t="s">
        <v>245</v>
      </c>
      <c r="B1341">
        <v>9.15</v>
      </c>
      <c r="C1341">
        <v>7.7</v>
      </c>
      <c r="D1341">
        <v>3.23</v>
      </c>
      <c r="F1341">
        <v>50.38</v>
      </c>
      <c r="G1341">
        <v>3150</v>
      </c>
      <c r="H1341">
        <v>1</v>
      </c>
      <c r="I1341">
        <v>20.6</v>
      </c>
      <c r="J1341" t="s">
        <v>627</v>
      </c>
      <c r="K1341" t="s">
        <v>748</v>
      </c>
      <c r="L1341" t="s">
        <v>78</v>
      </c>
      <c r="M1341" t="s">
        <v>78</v>
      </c>
    </row>
    <row r="1342" spans="1:17" x14ac:dyDescent="0.25">
      <c r="A1342" t="s">
        <v>246</v>
      </c>
      <c r="B1342">
        <v>9.15</v>
      </c>
      <c r="C1342">
        <v>7.7</v>
      </c>
      <c r="D1342">
        <v>3.23</v>
      </c>
      <c r="F1342">
        <v>50.38</v>
      </c>
      <c r="G1342">
        <v>3100</v>
      </c>
      <c r="H1342">
        <v>1</v>
      </c>
      <c r="I1342">
        <v>20.7</v>
      </c>
      <c r="J1342" t="s">
        <v>627</v>
      </c>
      <c r="K1342" t="s">
        <v>748</v>
      </c>
      <c r="L1342" t="s">
        <v>78</v>
      </c>
      <c r="M1342" t="s">
        <v>78</v>
      </c>
    </row>
    <row r="1343" spans="1:17" x14ac:dyDescent="0.25">
      <c r="A1343" t="s">
        <v>247</v>
      </c>
      <c r="B1343">
        <v>9.3000000000000007</v>
      </c>
      <c r="C1343">
        <v>8.2200000000000006</v>
      </c>
      <c r="D1343">
        <v>3</v>
      </c>
      <c r="F1343">
        <v>51.72</v>
      </c>
      <c r="G1343">
        <v>4050</v>
      </c>
      <c r="H1343">
        <v>1</v>
      </c>
      <c r="I1343">
        <v>20.170000000000002</v>
      </c>
      <c r="J1343" t="s">
        <v>627</v>
      </c>
      <c r="K1343" t="s">
        <v>748</v>
      </c>
      <c r="L1343" t="s">
        <v>78</v>
      </c>
      <c r="M1343" t="s">
        <v>78</v>
      </c>
    </row>
    <row r="1344" spans="1:17" x14ac:dyDescent="0.25">
      <c r="A1344" t="s">
        <v>248</v>
      </c>
      <c r="B1344">
        <v>9.3000000000000007</v>
      </c>
      <c r="C1344">
        <v>8.2200000000000006</v>
      </c>
      <c r="D1344">
        <v>3</v>
      </c>
      <c r="F1344">
        <v>51.72</v>
      </c>
      <c r="G1344">
        <v>4050</v>
      </c>
      <c r="H1344">
        <v>1</v>
      </c>
      <c r="I1344">
        <v>20.170000000000002</v>
      </c>
      <c r="J1344" t="s">
        <v>627</v>
      </c>
      <c r="K1344" t="s">
        <v>748</v>
      </c>
      <c r="L1344" t="s">
        <v>78</v>
      </c>
      <c r="M1344" t="s">
        <v>78</v>
      </c>
    </row>
    <row r="1345" spans="1:13" x14ac:dyDescent="0.25">
      <c r="A1345" t="s">
        <v>440</v>
      </c>
      <c r="B1345">
        <v>9.9</v>
      </c>
      <c r="C1345">
        <v>8.0399999999999991</v>
      </c>
      <c r="D1345">
        <v>3.5</v>
      </c>
      <c r="F1345">
        <v>54</v>
      </c>
      <c r="G1345">
        <v>4700</v>
      </c>
      <c r="H1345">
        <v>1.05</v>
      </c>
      <c r="I1345">
        <v>20.97</v>
      </c>
      <c r="J1345" t="s">
        <v>627</v>
      </c>
      <c r="K1345" t="s">
        <v>748</v>
      </c>
      <c r="L1345" t="s">
        <v>78</v>
      </c>
      <c r="M1345" t="s">
        <v>78</v>
      </c>
    </row>
    <row r="1346" spans="1:13" x14ac:dyDescent="0.25">
      <c r="A1346" t="s">
        <v>249</v>
      </c>
      <c r="B1346">
        <v>9.9</v>
      </c>
      <c r="C1346">
        <v>8.0399999999999991</v>
      </c>
      <c r="D1346">
        <v>3.5</v>
      </c>
      <c r="F1346">
        <v>54</v>
      </c>
      <c r="G1346">
        <v>4700</v>
      </c>
      <c r="H1346">
        <v>1.05</v>
      </c>
      <c r="I1346">
        <v>20.97</v>
      </c>
      <c r="J1346" t="s">
        <v>627</v>
      </c>
      <c r="K1346" t="s">
        <v>748</v>
      </c>
      <c r="L1346" t="s">
        <v>78</v>
      </c>
      <c r="M1346" t="s">
        <v>78</v>
      </c>
    </row>
    <row r="1347" spans="1:13" x14ac:dyDescent="0.25">
      <c r="A1347" t="s">
        <v>250</v>
      </c>
      <c r="B1347">
        <v>9.9</v>
      </c>
      <c r="C1347">
        <v>8.0399999999999991</v>
      </c>
      <c r="D1347">
        <v>3.5</v>
      </c>
      <c r="F1347">
        <v>54</v>
      </c>
      <c r="G1347">
        <v>4700</v>
      </c>
      <c r="H1347">
        <v>1.04</v>
      </c>
      <c r="I1347">
        <v>20.77</v>
      </c>
      <c r="J1347" t="s">
        <v>627</v>
      </c>
      <c r="K1347" t="s">
        <v>748</v>
      </c>
      <c r="L1347" t="s">
        <v>78</v>
      </c>
      <c r="M1347" t="s">
        <v>78</v>
      </c>
    </row>
    <row r="1348" spans="1:13" x14ac:dyDescent="0.25">
      <c r="A1348" t="s">
        <v>1009</v>
      </c>
      <c r="B1348">
        <v>9.98</v>
      </c>
      <c r="C1348">
        <v>9.16</v>
      </c>
      <c r="D1348">
        <v>3.5</v>
      </c>
      <c r="F1348">
        <v>60</v>
      </c>
      <c r="G1348">
        <v>4645</v>
      </c>
      <c r="H1348">
        <v>1.06</v>
      </c>
      <c r="I1348">
        <v>24.13</v>
      </c>
      <c r="J1348" t="s">
        <v>623</v>
      </c>
      <c r="K1348" t="s">
        <v>748</v>
      </c>
      <c r="L1348">
        <v>0</v>
      </c>
      <c r="M1348">
        <v>0</v>
      </c>
    </row>
    <row r="1349" spans="1:13" x14ac:dyDescent="0.25">
      <c r="A1349" t="s">
        <v>736</v>
      </c>
      <c r="B1349">
        <v>9.98</v>
      </c>
      <c r="C1349">
        <v>9.16</v>
      </c>
      <c r="D1349">
        <v>3.5</v>
      </c>
      <c r="F1349">
        <v>62</v>
      </c>
      <c r="G1349">
        <v>4645</v>
      </c>
      <c r="H1349">
        <v>1.06</v>
      </c>
      <c r="I1349">
        <v>24.53</v>
      </c>
      <c r="J1349" t="s">
        <v>623</v>
      </c>
      <c r="K1349" t="s">
        <v>748</v>
      </c>
      <c r="L1349" t="s">
        <v>78</v>
      </c>
      <c r="M1349" t="s">
        <v>78</v>
      </c>
    </row>
    <row r="1350" spans="1:13" x14ac:dyDescent="0.25">
      <c r="A1350" t="s">
        <v>441</v>
      </c>
      <c r="B1350">
        <v>10</v>
      </c>
      <c r="C1350">
        <v>9</v>
      </c>
      <c r="D1350">
        <v>3.29</v>
      </c>
      <c r="F1350">
        <v>57</v>
      </c>
      <c r="G1350">
        <v>4650</v>
      </c>
      <c r="H1350">
        <v>1</v>
      </c>
      <c r="I1350">
        <v>21.97</v>
      </c>
      <c r="J1350" t="s">
        <v>627</v>
      </c>
      <c r="K1350" t="s">
        <v>748</v>
      </c>
      <c r="L1350" t="s">
        <v>78</v>
      </c>
      <c r="M1350" t="s">
        <v>78</v>
      </c>
    </row>
    <row r="1351" spans="1:13" x14ac:dyDescent="0.25">
      <c r="A1351" t="s">
        <v>251</v>
      </c>
      <c r="B1351">
        <v>9.99</v>
      </c>
      <c r="C1351">
        <v>9</v>
      </c>
      <c r="D1351">
        <v>3.29</v>
      </c>
      <c r="F1351">
        <v>63.84</v>
      </c>
      <c r="G1351">
        <v>4650</v>
      </c>
      <c r="H1351">
        <v>1</v>
      </c>
      <c r="I1351">
        <v>23.24</v>
      </c>
      <c r="J1351" t="s">
        <v>623</v>
      </c>
      <c r="K1351" t="s">
        <v>748</v>
      </c>
      <c r="L1351" t="s">
        <v>78</v>
      </c>
      <c r="M1351" t="s">
        <v>78</v>
      </c>
    </row>
    <row r="1352" spans="1:13" x14ac:dyDescent="0.25">
      <c r="A1352" t="s">
        <v>252</v>
      </c>
      <c r="B1352">
        <v>9.99</v>
      </c>
      <c r="C1352">
        <v>9</v>
      </c>
      <c r="D1352">
        <v>3.29</v>
      </c>
      <c r="F1352">
        <v>59.3</v>
      </c>
      <c r="G1352">
        <v>4650</v>
      </c>
      <c r="H1352">
        <v>1.01</v>
      </c>
      <c r="I1352">
        <v>22.62</v>
      </c>
      <c r="J1352" t="s">
        <v>623</v>
      </c>
      <c r="K1352" t="s">
        <v>748</v>
      </c>
      <c r="L1352" t="s">
        <v>78</v>
      </c>
      <c r="M1352" t="s">
        <v>78</v>
      </c>
    </row>
    <row r="1353" spans="1:13" x14ac:dyDescent="0.25">
      <c r="A1353" t="s">
        <v>253</v>
      </c>
      <c r="B1353">
        <v>9.99</v>
      </c>
      <c r="C1353">
        <v>9</v>
      </c>
      <c r="D1353">
        <v>3.29</v>
      </c>
      <c r="F1353">
        <v>59.3</v>
      </c>
      <c r="G1353">
        <v>4950</v>
      </c>
      <c r="H1353">
        <v>1</v>
      </c>
      <c r="I1353">
        <v>21.97</v>
      </c>
      <c r="J1353" t="s">
        <v>627</v>
      </c>
      <c r="K1353" t="s">
        <v>748</v>
      </c>
      <c r="L1353">
        <v>0</v>
      </c>
      <c r="M1353">
        <v>0</v>
      </c>
    </row>
    <row r="1354" spans="1:13" x14ac:dyDescent="0.25">
      <c r="A1354" t="s">
        <v>254</v>
      </c>
      <c r="B1354">
        <v>10.43</v>
      </c>
      <c r="C1354">
        <v>9.74</v>
      </c>
      <c r="D1354">
        <v>3.49</v>
      </c>
      <c r="F1354">
        <v>64</v>
      </c>
      <c r="G1354">
        <v>5400</v>
      </c>
      <c r="H1354">
        <v>1.01</v>
      </c>
      <c r="I1354">
        <v>23.91</v>
      </c>
      <c r="J1354" t="s">
        <v>623</v>
      </c>
      <c r="K1354" t="s">
        <v>748</v>
      </c>
      <c r="L1354" t="s">
        <v>78</v>
      </c>
      <c r="M1354" t="s">
        <v>78</v>
      </c>
    </row>
    <row r="1355" spans="1:13" x14ac:dyDescent="0.25">
      <c r="A1355" t="s">
        <v>255</v>
      </c>
      <c r="B1355">
        <v>10.43</v>
      </c>
      <c r="C1355">
        <v>9.74</v>
      </c>
      <c r="D1355">
        <v>3.49</v>
      </c>
      <c r="F1355">
        <v>64.89</v>
      </c>
      <c r="G1355">
        <v>5395</v>
      </c>
      <c r="H1355">
        <v>1</v>
      </c>
      <c r="I1355">
        <v>23.84</v>
      </c>
      <c r="J1355" t="s">
        <v>623</v>
      </c>
      <c r="K1355" t="s">
        <v>748</v>
      </c>
      <c r="L1355" t="s">
        <v>78</v>
      </c>
      <c r="M1355" t="s">
        <v>78</v>
      </c>
    </row>
    <row r="1356" spans="1:13" x14ac:dyDescent="0.25">
      <c r="A1356" t="s">
        <v>442</v>
      </c>
      <c r="B1356">
        <v>10.8</v>
      </c>
      <c r="C1356">
        <v>9.1999999999999993</v>
      </c>
      <c r="D1356">
        <v>3.8</v>
      </c>
      <c r="F1356">
        <v>71</v>
      </c>
      <c r="G1356">
        <v>5800</v>
      </c>
      <c r="H1356">
        <v>1</v>
      </c>
      <c r="I1356">
        <v>23.88</v>
      </c>
      <c r="J1356" t="s">
        <v>623</v>
      </c>
      <c r="K1356" t="s">
        <v>748</v>
      </c>
      <c r="L1356" t="s">
        <v>78</v>
      </c>
      <c r="M1356" t="s">
        <v>78</v>
      </c>
    </row>
    <row r="1357" spans="1:13" x14ac:dyDescent="0.25">
      <c r="A1357" t="s">
        <v>256</v>
      </c>
      <c r="B1357">
        <v>10.8</v>
      </c>
      <c r="C1357">
        <v>9.1999999999999993</v>
      </c>
      <c r="D1357">
        <v>3.8</v>
      </c>
      <c r="F1357">
        <v>71.98</v>
      </c>
      <c r="G1357">
        <v>5800</v>
      </c>
      <c r="H1357">
        <v>1.01</v>
      </c>
      <c r="I1357">
        <v>24.28</v>
      </c>
      <c r="J1357" t="s">
        <v>623</v>
      </c>
      <c r="K1357" t="s">
        <v>748</v>
      </c>
      <c r="L1357" t="s">
        <v>78</v>
      </c>
      <c r="M1357" t="s">
        <v>78</v>
      </c>
    </row>
    <row r="1358" spans="1:13" x14ac:dyDescent="0.25">
      <c r="A1358" t="s">
        <v>257</v>
      </c>
      <c r="B1358">
        <v>10.8</v>
      </c>
      <c r="C1358">
        <v>9.1999999999999993</v>
      </c>
      <c r="D1358">
        <v>3.8</v>
      </c>
      <c r="F1358">
        <v>71.98</v>
      </c>
      <c r="G1358">
        <v>5800</v>
      </c>
      <c r="H1358">
        <v>0.99</v>
      </c>
      <c r="I1358">
        <v>23.8</v>
      </c>
      <c r="J1358" t="s">
        <v>623</v>
      </c>
      <c r="K1358" t="s">
        <v>748</v>
      </c>
      <c r="L1358" t="s">
        <v>78</v>
      </c>
      <c r="M1358" t="s">
        <v>78</v>
      </c>
    </row>
    <row r="1359" spans="1:13" x14ac:dyDescent="0.25">
      <c r="A1359" t="s">
        <v>258</v>
      </c>
      <c r="B1359">
        <v>10.65</v>
      </c>
      <c r="C1359">
        <v>9.3000000000000007</v>
      </c>
      <c r="D1359">
        <v>3.75</v>
      </c>
      <c r="F1359">
        <v>70.52</v>
      </c>
      <c r="G1359">
        <v>5600</v>
      </c>
      <c r="H1359">
        <v>1</v>
      </c>
      <c r="I1359">
        <v>24.07</v>
      </c>
      <c r="J1359" t="s">
        <v>623</v>
      </c>
      <c r="K1359" t="s">
        <v>748</v>
      </c>
      <c r="L1359">
        <v>0</v>
      </c>
      <c r="M1359">
        <v>0</v>
      </c>
    </row>
    <row r="1360" spans="1:13" x14ac:dyDescent="0.25">
      <c r="A1360" t="s">
        <v>259</v>
      </c>
      <c r="B1360">
        <v>10.65</v>
      </c>
      <c r="C1360">
        <v>9.3000000000000007</v>
      </c>
      <c r="D1360">
        <v>3.75</v>
      </c>
      <c r="F1360">
        <v>64.09</v>
      </c>
      <c r="G1360">
        <v>5600</v>
      </c>
      <c r="H1360">
        <v>1</v>
      </c>
      <c r="I1360">
        <v>22.95</v>
      </c>
      <c r="J1360" t="s">
        <v>623</v>
      </c>
      <c r="K1360" t="s">
        <v>748</v>
      </c>
      <c r="L1360">
        <v>0</v>
      </c>
      <c r="M1360">
        <v>0</v>
      </c>
    </row>
    <row r="1361" spans="1:13" x14ac:dyDescent="0.25">
      <c r="A1361" t="s">
        <v>260</v>
      </c>
      <c r="B1361">
        <v>10.65</v>
      </c>
      <c r="C1361">
        <v>9.3000000000000007</v>
      </c>
      <c r="D1361">
        <v>3.75</v>
      </c>
      <c r="F1361">
        <v>64.09</v>
      </c>
      <c r="G1361">
        <v>5900</v>
      </c>
      <c r="H1361">
        <v>1</v>
      </c>
      <c r="I1361">
        <v>22.58</v>
      </c>
      <c r="J1361" t="s">
        <v>623</v>
      </c>
      <c r="K1361" t="s">
        <v>748</v>
      </c>
      <c r="L1361" t="s">
        <v>78</v>
      </c>
      <c r="M1361" t="s">
        <v>78</v>
      </c>
    </row>
    <row r="1362" spans="1:13" x14ac:dyDescent="0.25">
      <c r="A1362" t="s">
        <v>643</v>
      </c>
      <c r="B1362">
        <v>10.94</v>
      </c>
      <c r="C1362">
        <v>9.84</v>
      </c>
      <c r="D1362">
        <v>3.59</v>
      </c>
      <c r="F1362">
        <v>70</v>
      </c>
      <c r="G1362">
        <v>5700</v>
      </c>
      <c r="H1362">
        <v>1</v>
      </c>
      <c r="I1362">
        <v>24.89</v>
      </c>
      <c r="J1362" t="s">
        <v>623</v>
      </c>
      <c r="K1362" t="s">
        <v>748</v>
      </c>
      <c r="L1362">
        <v>0</v>
      </c>
      <c r="M1362">
        <v>0</v>
      </c>
    </row>
    <row r="1363" spans="1:13" x14ac:dyDescent="0.25">
      <c r="A1363" t="s">
        <v>528</v>
      </c>
      <c r="B1363">
        <v>10.94</v>
      </c>
      <c r="C1363">
        <v>9.84</v>
      </c>
      <c r="D1363">
        <v>3.59</v>
      </c>
      <c r="F1363">
        <v>71</v>
      </c>
      <c r="G1363">
        <v>5700</v>
      </c>
      <c r="H1363">
        <v>1</v>
      </c>
      <c r="I1363">
        <v>25.06</v>
      </c>
      <c r="J1363" t="s">
        <v>625</v>
      </c>
      <c r="K1363" t="s">
        <v>748</v>
      </c>
      <c r="L1363">
        <v>0</v>
      </c>
      <c r="M1363">
        <v>0</v>
      </c>
    </row>
    <row r="1364" spans="1:13" x14ac:dyDescent="0.25">
      <c r="A1364" t="s">
        <v>261</v>
      </c>
      <c r="B1364">
        <v>10.95</v>
      </c>
      <c r="C1364">
        <v>9.9</v>
      </c>
      <c r="D1364">
        <v>3.7</v>
      </c>
      <c r="F1364">
        <v>75</v>
      </c>
      <c r="G1364">
        <v>6250</v>
      </c>
      <c r="H1364">
        <v>1</v>
      </c>
      <c r="I1364">
        <v>25.12</v>
      </c>
      <c r="J1364" t="s">
        <v>625</v>
      </c>
      <c r="K1364" t="s">
        <v>748</v>
      </c>
      <c r="L1364" t="s">
        <v>78</v>
      </c>
      <c r="M1364" t="s">
        <v>78</v>
      </c>
    </row>
    <row r="1365" spans="1:13" x14ac:dyDescent="0.25">
      <c r="A1365" t="s">
        <v>262</v>
      </c>
      <c r="B1365">
        <v>11.2</v>
      </c>
      <c r="C1365">
        <v>9.6999999999999993</v>
      </c>
      <c r="D1365">
        <v>3.89</v>
      </c>
      <c r="F1365">
        <v>77</v>
      </c>
      <c r="G1365">
        <v>6000</v>
      </c>
      <c r="H1365">
        <v>1.01</v>
      </c>
      <c r="I1365">
        <v>25.94</v>
      </c>
      <c r="J1365" t="s">
        <v>625</v>
      </c>
      <c r="K1365" t="s">
        <v>748</v>
      </c>
      <c r="L1365" t="s">
        <v>78</v>
      </c>
      <c r="M1365" t="s">
        <v>78</v>
      </c>
    </row>
    <row r="1366" spans="1:13" x14ac:dyDescent="0.25">
      <c r="A1366" t="s">
        <v>263</v>
      </c>
      <c r="B1366">
        <v>11.2</v>
      </c>
      <c r="C1366">
        <v>9.6999999999999993</v>
      </c>
      <c r="D1366">
        <v>3.89</v>
      </c>
      <c r="F1366">
        <v>77</v>
      </c>
      <c r="G1366">
        <v>6000</v>
      </c>
      <c r="H1366">
        <v>1</v>
      </c>
      <c r="I1366">
        <v>25.68</v>
      </c>
      <c r="J1366" t="s">
        <v>625</v>
      </c>
      <c r="K1366" t="s">
        <v>748</v>
      </c>
      <c r="L1366" t="s">
        <v>78</v>
      </c>
      <c r="M1366" t="s">
        <v>78</v>
      </c>
    </row>
    <row r="1367" spans="1:13" x14ac:dyDescent="0.25">
      <c r="A1367" t="s">
        <v>1297</v>
      </c>
      <c r="B1367">
        <v>10.98</v>
      </c>
      <c r="C1367">
        <v>10.4</v>
      </c>
      <c r="D1367">
        <v>3.76</v>
      </c>
      <c r="F1367">
        <v>77</v>
      </c>
      <c r="G1367">
        <v>6700</v>
      </c>
      <c r="H1367">
        <v>1.04</v>
      </c>
      <c r="I1367">
        <v>26.73</v>
      </c>
      <c r="J1367" t="s">
        <v>625</v>
      </c>
      <c r="K1367" t="s">
        <v>748</v>
      </c>
      <c r="L1367">
        <v>0</v>
      </c>
      <c r="M1367">
        <v>0</v>
      </c>
    </row>
    <row r="1368" spans="1:13" x14ac:dyDescent="0.25">
      <c r="A1368" t="s">
        <v>499</v>
      </c>
      <c r="B1368">
        <v>11.6</v>
      </c>
      <c r="C1368">
        <v>10.17</v>
      </c>
      <c r="D1368">
        <v>3.95</v>
      </c>
      <c r="F1368">
        <v>82</v>
      </c>
      <c r="G1368">
        <v>7300</v>
      </c>
      <c r="H1368">
        <v>1.07</v>
      </c>
      <c r="I1368">
        <v>27.75</v>
      </c>
      <c r="J1368" t="s">
        <v>624</v>
      </c>
      <c r="K1368" t="s">
        <v>748</v>
      </c>
      <c r="L1368">
        <v>0</v>
      </c>
      <c r="M1368">
        <v>0</v>
      </c>
    </row>
    <row r="1369" spans="1:13" x14ac:dyDescent="0.25">
      <c r="A1369" t="s">
        <v>644</v>
      </c>
      <c r="B1369">
        <v>11.86</v>
      </c>
      <c r="C1369">
        <v>10.71</v>
      </c>
      <c r="D1369">
        <v>3.88</v>
      </c>
      <c r="F1369">
        <v>86</v>
      </c>
      <c r="G1369">
        <v>7330</v>
      </c>
      <c r="H1369">
        <v>1.08</v>
      </c>
      <c r="I1369">
        <v>29.81</v>
      </c>
      <c r="J1369" t="s">
        <v>624</v>
      </c>
      <c r="K1369" t="s">
        <v>748</v>
      </c>
      <c r="L1369" t="s">
        <v>78</v>
      </c>
      <c r="M1369" t="s">
        <v>78</v>
      </c>
    </row>
    <row r="1370" spans="1:13" x14ac:dyDescent="0.25">
      <c r="A1370" t="s">
        <v>443</v>
      </c>
      <c r="B1370">
        <v>11.75</v>
      </c>
      <c r="C1370">
        <v>10.17</v>
      </c>
      <c r="D1370">
        <v>3.95</v>
      </c>
      <c r="F1370">
        <v>82</v>
      </c>
      <c r="G1370">
        <v>7300</v>
      </c>
      <c r="H1370">
        <v>1</v>
      </c>
      <c r="I1370">
        <v>26.05</v>
      </c>
      <c r="J1370" t="s">
        <v>625</v>
      </c>
      <c r="K1370" t="s">
        <v>748</v>
      </c>
      <c r="L1370" t="s">
        <v>78</v>
      </c>
      <c r="M1370" t="s">
        <v>78</v>
      </c>
    </row>
    <row r="1371" spans="1:13" x14ac:dyDescent="0.25">
      <c r="A1371" t="s">
        <v>476</v>
      </c>
      <c r="B1371">
        <v>11.75</v>
      </c>
      <c r="C1371">
        <v>10.17</v>
      </c>
      <c r="D1371">
        <v>3.95</v>
      </c>
      <c r="F1371">
        <v>82</v>
      </c>
      <c r="G1371">
        <v>7300</v>
      </c>
      <c r="H1371">
        <v>1.05</v>
      </c>
      <c r="I1371">
        <v>27.35</v>
      </c>
      <c r="J1371" t="s">
        <v>625</v>
      </c>
      <c r="K1371" t="s">
        <v>748</v>
      </c>
      <c r="L1371" t="s">
        <v>78</v>
      </c>
      <c r="M1371" t="s">
        <v>78</v>
      </c>
    </row>
    <row r="1372" spans="1:13" x14ac:dyDescent="0.25">
      <c r="A1372" t="s">
        <v>1685</v>
      </c>
      <c r="B1372">
        <v>11.99</v>
      </c>
      <c r="C1372">
        <v>10.15</v>
      </c>
      <c r="D1372">
        <v>4.05</v>
      </c>
      <c r="F1372">
        <v>83</v>
      </c>
      <c r="G1372">
        <v>8150</v>
      </c>
      <c r="H1372">
        <v>1.02</v>
      </c>
      <c r="I1372">
        <v>25.99</v>
      </c>
      <c r="J1372" t="s">
        <v>625</v>
      </c>
      <c r="K1372" t="s">
        <v>748</v>
      </c>
      <c r="L1372" t="s">
        <v>78</v>
      </c>
      <c r="M1372" t="s">
        <v>78</v>
      </c>
    </row>
    <row r="1373" spans="1:13" x14ac:dyDescent="0.25">
      <c r="A1373" t="s">
        <v>1686</v>
      </c>
      <c r="B1373">
        <v>12.3</v>
      </c>
      <c r="C1373">
        <v>10.1</v>
      </c>
      <c r="D1373">
        <v>3.98</v>
      </c>
      <c r="F1373">
        <v>81</v>
      </c>
      <c r="G1373">
        <v>8850</v>
      </c>
      <c r="H1373">
        <v>1</v>
      </c>
      <c r="I1373">
        <v>24.66</v>
      </c>
      <c r="J1373" t="s">
        <v>623</v>
      </c>
      <c r="K1373" t="s">
        <v>748</v>
      </c>
      <c r="L1373" t="s">
        <v>78</v>
      </c>
      <c r="M1373" t="s">
        <v>78</v>
      </c>
    </row>
    <row r="1374" spans="1:13" x14ac:dyDescent="0.25">
      <c r="A1374" t="s">
        <v>264</v>
      </c>
      <c r="B1374">
        <v>12.3</v>
      </c>
      <c r="C1374">
        <v>10.15</v>
      </c>
      <c r="D1374">
        <v>4.0999999999999996</v>
      </c>
      <c r="F1374">
        <v>93.41</v>
      </c>
      <c r="G1374">
        <v>8400</v>
      </c>
      <c r="H1374">
        <v>1</v>
      </c>
      <c r="I1374">
        <v>27.02</v>
      </c>
      <c r="J1374" t="s">
        <v>625</v>
      </c>
      <c r="K1374" t="s">
        <v>748</v>
      </c>
      <c r="L1374" t="s">
        <v>78</v>
      </c>
      <c r="M1374" t="s">
        <v>78</v>
      </c>
    </row>
    <row r="1375" spans="1:13" x14ac:dyDescent="0.25">
      <c r="A1375" t="s">
        <v>265</v>
      </c>
      <c r="B1375">
        <v>12.3</v>
      </c>
      <c r="C1375">
        <v>10.15</v>
      </c>
      <c r="D1375">
        <v>4.0999999999999996</v>
      </c>
      <c r="F1375">
        <v>104.78</v>
      </c>
      <c r="G1375">
        <v>8400</v>
      </c>
      <c r="H1375">
        <v>1.01</v>
      </c>
      <c r="I1375">
        <v>28.9</v>
      </c>
      <c r="J1375" t="s">
        <v>624</v>
      </c>
      <c r="K1375" t="s">
        <v>748</v>
      </c>
      <c r="L1375" t="s">
        <v>78</v>
      </c>
      <c r="M1375" t="s">
        <v>78</v>
      </c>
    </row>
    <row r="1376" spans="1:13" x14ac:dyDescent="0.25">
      <c r="A1376" t="s">
        <v>266</v>
      </c>
      <c r="B1376">
        <v>12.3</v>
      </c>
      <c r="C1376">
        <v>10.15</v>
      </c>
      <c r="D1376">
        <v>4.0999999999999996</v>
      </c>
      <c r="F1376">
        <v>93.41</v>
      </c>
      <c r="G1376">
        <v>8600</v>
      </c>
      <c r="H1376">
        <v>1</v>
      </c>
      <c r="I1376">
        <v>26.82</v>
      </c>
      <c r="J1376" t="s">
        <v>625</v>
      </c>
      <c r="K1376" t="s">
        <v>748</v>
      </c>
      <c r="L1376" t="s">
        <v>78</v>
      </c>
      <c r="M1376" t="s">
        <v>78</v>
      </c>
    </row>
    <row r="1377" spans="1:13" x14ac:dyDescent="0.25">
      <c r="A1377" t="s">
        <v>487</v>
      </c>
      <c r="B1377">
        <v>12.85</v>
      </c>
      <c r="C1377">
        <v>11.6</v>
      </c>
      <c r="D1377">
        <v>4.13</v>
      </c>
      <c r="F1377">
        <v>93</v>
      </c>
      <c r="G1377">
        <v>8410</v>
      </c>
      <c r="H1377">
        <v>1</v>
      </c>
      <c r="I1377">
        <v>29.69</v>
      </c>
      <c r="J1377" t="s">
        <v>624</v>
      </c>
      <c r="K1377" t="s">
        <v>748</v>
      </c>
      <c r="L1377" t="s">
        <v>78</v>
      </c>
      <c r="M1377" t="s">
        <v>78</v>
      </c>
    </row>
    <row r="1378" spans="1:13" x14ac:dyDescent="0.25">
      <c r="A1378" t="s">
        <v>507</v>
      </c>
      <c r="B1378">
        <v>12.84</v>
      </c>
      <c r="C1378">
        <v>11.43</v>
      </c>
      <c r="D1378">
        <v>4.1900000000000004</v>
      </c>
      <c r="F1378">
        <v>101</v>
      </c>
      <c r="G1378">
        <v>9300</v>
      </c>
      <c r="H1378">
        <v>1.01</v>
      </c>
      <c r="I1378">
        <v>29.96</v>
      </c>
      <c r="J1378" t="s">
        <v>624</v>
      </c>
      <c r="K1378" t="s">
        <v>748</v>
      </c>
      <c r="L1378" t="s">
        <v>78</v>
      </c>
      <c r="M1378" t="s">
        <v>78</v>
      </c>
    </row>
    <row r="1379" spans="1:13" x14ac:dyDescent="0.25">
      <c r="A1379" t="s">
        <v>708</v>
      </c>
      <c r="B1379">
        <v>13.75</v>
      </c>
      <c r="C1379">
        <v>11.45</v>
      </c>
      <c r="D1379">
        <v>4.37</v>
      </c>
      <c r="F1379">
        <v>110</v>
      </c>
      <c r="G1379">
        <v>10400</v>
      </c>
      <c r="H1379">
        <v>1.02</v>
      </c>
      <c r="I1379">
        <v>31.23</v>
      </c>
      <c r="J1379" t="s">
        <v>624</v>
      </c>
      <c r="K1379" t="s">
        <v>748</v>
      </c>
      <c r="L1379" t="s">
        <v>78</v>
      </c>
      <c r="M1379" t="s">
        <v>78</v>
      </c>
    </row>
    <row r="1380" spans="1:13" x14ac:dyDescent="0.25">
      <c r="A1380" t="s">
        <v>709</v>
      </c>
      <c r="B1380">
        <v>13.75</v>
      </c>
      <c r="C1380">
        <v>11.45</v>
      </c>
      <c r="D1380">
        <v>4.37</v>
      </c>
      <c r="F1380">
        <v>110</v>
      </c>
      <c r="G1380">
        <v>10400</v>
      </c>
      <c r="H1380">
        <v>1.02</v>
      </c>
      <c r="I1380">
        <v>31.23</v>
      </c>
      <c r="J1380" t="s">
        <v>624</v>
      </c>
      <c r="K1380" t="s">
        <v>748</v>
      </c>
      <c r="L1380" t="s">
        <v>78</v>
      </c>
      <c r="M1380" t="s">
        <v>78</v>
      </c>
    </row>
    <row r="1381" spans="1:13" x14ac:dyDescent="0.25">
      <c r="A1381" t="s">
        <v>1270</v>
      </c>
      <c r="B1381">
        <v>13.8</v>
      </c>
      <c r="C1381">
        <v>11.71</v>
      </c>
      <c r="D1381">
        <v>4.4800000000000004</v>
      </c>
      <c r="F1381">
        <v>102</v>
      </c>
      <c r="G1381">
        <v>9300</v>
      </c>
      <c r="H1381">
        <v>1</v>
      </c>
      <c r="I1381">
        <v>30.99</v>
      </c>
      <c r="J1381" t="s">
        <v>624</v>
      </c>
      <c r="K1381" t="s">
        <v>748</v>
      </c>
      <c r="L1381">
        <v>0</v>
      </c>
      <c r="M1381">
        <v>0</v>
      </c>
    </row>
    <row r="1382" spans="1:13" x14ac:dyDescent="0.25">
      <c r="A1382" t="s">
        <v>1687</v>
      </c>
      <c r="B1382">
        <v>13.9</v>
      </c>
      <c r="C1382">
        <v>11.7</v>
      </c>
      <c r="D1382">
        <v>4.4800000000000004</v>
      </c>
      <c r="F1382">
        <v>102</v>
      </c>
      <c r="G1382">
        <v>10000</v>
      </c>
      <c r="H1382">
        <v>1</v>
      </c>
      <c r="I1382">
        <v>30.35</v>
      </c>
      <c r="J1382" t="s">
        <v>624</v>
      </c>
      <c r="K1382" t="s">
        <v>748</v>
      </c>
      <c r="L1382" t="s">
        <v>78</v>
      </c>
      <c r="M1382" t="s">
        <v>78</v>
      </c>
    </row>
    <row r="1383" spans="1:13" x14ac:dyDescent="0.25">
      <c r="A1383" t="s">
        <v>267</v>
      </c>
      <c r="B1383">
        <v>14.73</v>
      </c>
      <c r="C1383">
        <v>12.9</v>
      </c>
      <c r="D1383">
        <v>4.49</v>
      </c>
      <c r="F1383">
        <v>117.27</v>
      </c>
      <c r="G1383">
        <v>12300</v>
      </c>
      <c r="H1383">
        <v>1</v>
      </c>
      <c r="I1383">
        <v>33.11</v>
      </c>
      <c r="J1383" t="s">
        <v>628</v>
      </c>
      <c r="K1383" t="s">
        <v>748</v>
      </c>
      <c r="L1383" t="s">
        <v>78</v>
      </c>
      <c r="M1383" t="s">
        <v>78</v>
      </c>
    </row>
    <row r="1384" spans="1:13" x14ac:dyDescent="0.25">
      <c r="A1384" t="s">
        <v>645</v>
      </c>
      <c r="B1384">
        <v>15.57</v>
      </c>
      <c r="C1384">
        <v>12.98</v>
      </c>
      <c r="D1384">
        <v>4.49</v>
      </c>
      <c r="F1384">
        <v>122</v>
      </c>
      <c r="G1384">
        <v>12600</v>
      </c>
      <c r="H1384">
        <v>1.01</v>
      </c>
      <c r="I1384">
        <v>34.729999999999997</v>
      </c>
      <c r="J1384" t="s">
        <v>628</v>
      </c>
      <c r="K1384" t="s">
        <v>748</v>
      </c>
      <c r="L1384" t="s">
        <v>78</v>
      </c>
      <c r="M1384" t="s">
        <v>78</v>
      </c>
    </row>
    <row r="1385" spans="1:13" x14ac:dyDescent="0.25">
      <c r="A1385" t="s">
        <v>646</v>
      </c>
      <c r="B1385">
        <v>15.07</v>
      </c>
      <c r="C1385">
        <v>13.12</v>
      </c>
      <c r="D1385">
        <v>4.49</v>
      </c>
      <c r="F1385">
        <v>121</v>
      </c>
      <c r="G1385">
        <v>13400</v>
      </c>
      <c r="H1385">
        <v>1</v>
      </c>
      <c r="I1385">
        <v>33.39</v>
      </c>
      <c r="J1385" t="s">
        <v>628</v>
      </c>
      <c r="K1385" t="s">
        <v>748</v>
      </c>
      <c r="L1385" t="s">
        <v>78</v>
      </c>
      <c r="M1385" t="s">
        <v>78</v>
      </c>
    </row>
    <row r="1386" spans="1:13" x14ac:dyDescent="0.25">
      <c r="A1386" t="s">
        <v>268</v>
      </c>
      <c r="B1386">
        <v>14.94</v>
      </c>
      <c r="C1386">
        <v>12.7</v>
      </c>
      <c r="D1386">
        <v>4.8499999999999996</v>
      </c>
      <c r="F1386">
        <v>127</v>
      </c>
      <c r="G1386">
        <v>14500</v>
      </c>
      <c r="H1386">
        <v>1</v>
      </c>
      <c r="I1386">
        <v>32.409999999999997</v>
      </c>
      <c r="J1386" t="s">
        <v>628</v>
      </c>
      <c r="K1386" t="s">
        <v>748</v>
      </c>
      <c r="L1386" t="s">
        <v>78</v>
      </c>
      <c r="M1386" t="s">
        <v>78</v>
      </c>
    </row>
    <row r="1387" spans="1:13" x14ac:dyDescent="0.25">
      <c r="A1387" t="s">
        <v>269</v>
      </c>
      <c r="B1387">
        <v>14.94</v>
      </c>
      <c r="C1387">
        <v>12.7</v>
      </c>
      <c r="D1387">
        <v>4.8499999999999996</v>
      </c>
      <c r="F1387">
        <v>139.61000000000001</v>
      </c>
      <c r="G1387">
        <v>13950</v>
      </c>
      <c r="H1387">
        <v>1.02</v>
      </c>
      <c r="I1387">
        <v>35.090000000000003</v>
      </c>
      <c r="J1387" t="s">
        <v>628</v>
      </c>
      <c r="K1387" t="s">
        <v>748</v>
      </c>
      <c r="L1387" t="s">
        <v>78</v>
      </c>
      <c r="M1387" t="s">
        <v>78</v>
      </c>
    </row>
    <row r="1388" spans="1:13" x14ac:dyDescent="0.25">
      <c r="A1388" t="s">
        <v>596</v>
      </c>
      <c r="B1388">
        <v>16.38</v>
      </c>
      <c r="C1388">
        <v>14.79</v>
      </c>
      <c r="D1388">
        <v>4.87</v>
      </c>
      <c r="F1388">
        <v>150</v>
      </c>
      <c r="G1388">
        <v>17000</v>
      </c>
      <c r="H1388">
        <v>1</v>
      </c>
      <c r="I1388">
        <v>38.229999999999997</v>
      </c>
      <c r="J1388" t="s">
        <v>628</v>
      </c>
      <c r="K1388" t="s">
        <v>748</v>
      </c>
      <c r="L1388" t="s">
        <v>78</v>
      </c>
      <c r="M1388" t="s">
        <v>78</v>
      </c>
    </row>
    <row r="1389" spans="1:13" x14ac:dyDescent="0.25">
      <c r="A1389" t="s">
        <v>270</v>
      </c>
      <c r="B1389">
        <v>16.38</v>
      </c>
      <c r="C1389">
        <v>14.79</v>
      </c>
      <c r="D1389">
        <v>4.87</v>
      </c>
      <c r="F1389">
        <v>148.65</v>
      </c>
      <c r="G1389">
        <v>17955</v>
      </c>
      <c r="H1389">
        <v>1.01</v>
      </c>
      <c r="I1389">
        <v>37.770000000000003</v>
      </c>
      <c r="J1389" t="s">
        <v>628</v>
      </c>
      <c r="K1389" t="s">
        <v>748</v>
      </c>
      <c r="L1389">
        <v>0</v>
      </c>
      <c r="M1389">
        <v>0</v>
      </c>
    </row>
    <row r="1390" spans="1:13" x14ac:dyDescent="0.25">
      <c r="A1390" t="s">
        <v>444</v>
      </c>
      <c r="B1390">
        <v>10.050000000000001</v>
      </c>
      <c r="C1390">
        <v>8.5500000000000007</v>
      </c>
      <c r="D1390">
        <v>3.49</v>
      </c>
      <c r="F1390">
        <v>65</v>
      </c>
      <c r="G1390">
        <v>4800</v>
      </c>
      <c r="H1390">
        <v>1.03</v>
      </c>
      <c r="I1390">
        <v>23.27</v>
      </c>
      <c r="J1390" t="s">
        <v>623</v>
      </c>
      <c r="K1390" t="s">
        <v>748</v>
      </c>
      <c r="L1390" t="s">
        <v>78</v>
      </c>
      <c r="M1390" t="s">
        <v>78</v>
      </c>
    </row>
    <row r="1391" spans="1:13" x14ac:dyDescent="0.25">
      <c r="A1391" t="s">
        <v>271</v>
      </c>
      <c r="B1391">
        <v>10.050000000000001</v>
      </c>
      <c r="C1391">
        <v>8.5500000000000007</v>
      </c>
      <c r="D1391">
        <v>3.49</v>
      </c>
      <c r="F1391">
        <v>66.03</v>
      </c>
      <c r="G1391">
        <v>4800</v>
      </c>
      <c r="H1391">
        <v>1.03</v>
      </c>
      <c r="I1391">
        <v>23.45</v>
      </c>
      <c r="J1391" t="s">
        <v>623</v>
      </c>
      <c r="K1391" t="s">
        <v>748</v>
      </c>
      <c r="L1391" t="s">
        <v>78</v>
      </c>
      <c r="M1391" t="s">
        <v>78</v>
      </c>
    </row>
    <row r="1392" spans="1:13" x14ac:dyDescent="0.25">
      <c r="A1392" t="s">
        <v>272</v>
      </c>
      <c r="B1392">
        <v>10.050000000000001</v>
      </c>
      <c r="C1392">
        <v>8.5500000000000007</v>
      </c>
      <c r="D1392">
        <v>3.49</v>
      </c>
      <c r="F1392">
        <v>66.03</v>
      </c>
      <c r="G1392">
        <v>4700</v>
      </c>
      <c r="H1392">
        <v>1.03</v>
      </c>
      <c r="I1392">
        <v>23.6</v>
      </c>
      <c r="J1392" t="s">
        <v>623</v>
      </c>
      <c r="K1392" t="s">
        <v>748</v>
      </c>
      <c r="L1392">
        <v>0</v>
      </c>
      <c r="M1392">
        <v>0</v>
      </c>
    </row>
    <row r="1393" spans="1:13" x14ac:dyDescent="0.25">
      <c r="A1393" t="s">
        <v>1688</v>
      </c>
      <c r="B1393">
        <v>10.23</v>
      </c>
      <c r="C1393">
        <v>8.5500000000000007</v>
      </c>
      <c r="D1393">
        <v>3.49</v>
      </c>
      <c r="F1393">
        <v>66.03</v>
      </c>
      <c r="G1393">
        <v>4800</v>
      </c>
      <c r="H1393">
        <v>1.03</v>
      </c>
      <c r="I1393">
        <v>23.59</v>
      </c>
      <c r="J1393" t="s">
        <v>623</v>
      </c>
      <c r="K1393" t="s">
        <v>748</v>
      </c>
      <c r="L1393" t="s">
        <v>78</v>
      </c>
      <c r="M1393" t="s">
        <v>78</v>
      </c>
    </row>
    <row r="1394" spans="1:13" x14ac:dyDescent="0.25">
      <c r="A1394" t="s">
        <v>273</v>
      </c>
      <c r="B1394">
        <v>10.65</v>
      </c>
      <c r="C1394">
        <v>8.5500000000000007</v>
      </c>
      <c r="D1394">
        <v>3.49</v>
      </c>
      <c r="F1394">
        <v>66.03</v>
      </c>
      <c r="G1394">
        <v>4700</v>
      </c>
      <c r="H1394">
        <v>1.03</v>
      </c>
      <c r="I1394">
        <v>24.07</v>
      </c>
      <c r="J1394" t="s">
        <v>623</v>
      </c>
      <c r="K1394" t="s">
        <v>748</v>
      </c>
      <c r="L1394">
        <v>0</v>
      </c>
      <c r="M1394">
        <v>0</v>
      </c>
    </row>
    <row r="1395" spans="1:13" x14ac:dyDescent="0.25">
      <c r="A1395" t="s">
        <v>445</v>
      </c>
      <c r="B1395">
        <v>10.65</v>
      </c>
      <c r="C1395">
        <v>9.35</v>
      </c>
      <c r="D1395">
        <v>3.85</v>
      </c>
      <c r="F1395">
        <v>73</v>
      </c>
      <c r="G1395">
        <v>5400</v>
      </c>
      <c r="H1395">
        <v>1</v>
      </c>
      <c r="I1395">
        <v>24.89</v>
      </c>
      <c r="J1395" t="s">
        <v>623</v>
      </c>
      <c r="K1395" t="s">
        <v>748</v>
      </c>
      <c r="L1395" t="s">
        <v>78</v>
      </c>
      <c r="M1395" t="s">
        <v>78</v>
      </c>
    </row>
    <row r="1396" spans="1:13" x14ac:dyDescent="0.25">
      <c r="A1396" t="s">
        <v>274</v>
      </c>
      <c r="B1396">
        <v>10.65</v>
      </c>
      <c r="C1396">
        <v>9.35</v>
      </c>
      <c r="D1396">
        <v>3.85</v>
      </c>
      <c r="F1396">
        <v>74.709999999999994</v>
      </c>
      <c r="G1396">
        <v>5819</v>
      </c>
      <c r="H1396">
        <v>1</v>
      </c>
      <c r="I1396">
        <v>24.6</v>
      </c>
      <c r="J1396" t="s">
        <v>623</v>
      </c>
      <c r="K1396" t="s">
        <v>748</v>
      </c>
      <c r="L1396" t="s">
        <v>78</v>
      </c>
      <c r="M1396" t="s">
        <v>78</v>
      </c>
    </row>
    <row r="1397" spans="1:13" x14ac:dyDescent="0.25">
      <c r="A1397" t="s">
        <v>275</v>
      </c>
      <c r="B1397">
        <v>10.65</v>
      </c>
      <c r="C1397">
        <v>9.35</v>
      </c>
      <c r="D1397">
        <v>3.85</v>
      </c>
      <c r="F1397">
        <v>74.709999999999994</v>
      </c>
      <c r="G1397">
        <v>5400</v>
      </c>
      <c r="H1397">
        <v>1</v>
      </c>
      <c r="I1397">
        <v>25.18</v>
      </c>
      <c r="J1397" t="s">
        <v>625</v>
      </c>
      <c r="K1397" t="s">
        <v>748</v>
      </c>
      <c r="L1397" t="s">
        <v>78</v>
      </c>
      <c r="M1397" t="s">
        <v>78</v>
      </c>
    </row>
    <row r="1398" spans="1:13" x14ac:dyDescent="0.25">
      <c r="A1398" t="s">
        <v>446</v>
      </c>
      <c r="B1398">
        <v>11.5</v>
      </c>
      <c r="C1398">
        <v>9.35</v>
      </c>
      <c r="D1398">
        <v>3.85</v>
      </c>
      <c r="F1398">
        <v>73</v>
      </c>
      <c r="G1398">
        <v>5400</v>
      </c>
      <c r="H1398">
        <v>1.02</v>
      </c>
      <c r="I1398">
        <v>26.03</v>
      </c>
      <c r="J1398" t="s">
        <v>625</v>
      </c>
      <c r="K1398" t="s">
        <v>748</v>
      </c>
      <c r="L1398" t="s">
        <v>78</v>
      </c>
      <c r="M1398" t="s">
        <v>78</v>
      </c>
    </row>
    <row r="1399" spans="1:13" x14ac:dyDescent="0.25">
      <c r="A1399" t="s">
        <v>276</v>
      </c>
      <c r="B1399">
        <v>11.2</v>
      </c>
      <c r="C1399">
        <v>9.35</v>
      </c>
      <c r="D1399">
        <v>3.85</v>
      </c>
      <c r="F1399">
        <v>74.709999999999994</v>
      </c>
      <c r="G1399">
        <v>5750</v>
      </c>
      <c r="H1399">
        <v>1</v>
      </c>
      <c r="I1399">
        <v>25.1</v>
      </c>
      <c r="J1399" t="s">
        <v>625</v>
      </c>
      <c r="K1399" t="s">
        <v>748</v>
      </c>
      <c r="L1399" t="s">
        <v>78</v>
      </c>
      <c r="M1399" t="s">
        <v>78</v>
      </c>
    </row>
    <row r="1400" spans="1:13" x14ac:dyDescent="0.25">
      <c r="A1400" t="s">
        <v>277</v>
      </c>
      <c r="B1400">
        <v>11.2</v>
      </c>
      <c r="C1400">
        <v>9.35</v>
      </c>
      <c r="D1400">
        <v>3.85</v>
      </c>
      <c r="F1400">
        <v>74.709999999999994</v>
      </c>
      <c r="G1400">
        <v>5400</v>
      </c>
      <c r="H1400">
        <v>1.02</v>
      </c>
      <c r="I1400">
        <v>26.1</v>
      </c>
      <c r="J1400" t="s">
        <v>625</v>
      </c>
      <c r="K1400" t="s">
        <v>748</v>
      </c>
      <c r="L1400">
        <v>0</v>
      </c>
      <c r="M1400">
        <v>0</v>
      </c>
    </row>
    <row r="1401" spans="1:13" x14ac:dyDescent="0.25">
      <c r="A1401" t="s">
        <v>278</v>
      </c>
      <c r="B1401">
        <v>11.5</v>
      </c>
      <c r="C1401">
        <v>9.98</v>
      </c>
      <c r="D1401">
        <v>3.85</v>
      </c>
      <c r="F1401">
        <v>79.69</v>
      </c>
      <c r="G1401">
        <v>5400</v>
      </c>
      <c r="H1401">
        <v>1.02</v>
      </c>
      <c r="I1401">
        <v>28.23</v>
      </c>
      <c r="J1401" t="s">
        <v>624</v>
      </c>
      <c r="K1401" t="s">
        <v>748</v>
      </c>
      <c r="L1401">
        <v>0</v>
      </c>
      <c r="M1401">
        <v>0</v>
      </c>
    </row>
    <row r="1402" spans="1:13" x14ac:dyDescent="0.25">
      <c r="A1402" t="s">
        <v>279</v>
      </c>
      <c r="B1402">
        <v>11.5</v>
      </c>
      <c r="C1402">
        <v>9.98</v>
      </c>
      <c r="D1402">
        <v>3.85</v>
      </c>
      <c r="F1402">
        <v>77.33</v>
      </c>
      <c r="G1402">
        <v>5400</v>
      </c>
      <c r="H1402">
        <v>1.02</v>
      </c>
      <c r="I1402">
        <v>27.81</v>
      </c>
      <c r="J1402" t="s">
        <v>624</v>
      </c>
      <c r="K1402" t="s">
        <v>748</v>
      </c>
      <c r="L1402" t="s">
        <v>78</v>
      </c>
      <c r="M1402" t="s">
        <v>78</v>
      </c>
    </row>
    <row r="1403" spans="1:13" x14ac:dyDescent="0.25">
      <c r="A1403" t="s">
        <v>447</v>
      </c>
      <c r="B1403">
        <v>11.2</v>
      </c>
      <c r="C1403">
        <v>9.85</v>
      </c>
      <c r="D1403">
        <v>3.65</v>
      </c>
      <c r="F1403">
        <v>70</v>
      </c>
      <c r="G1403">
        <v>5400</v>
      </c>
      <c r="H1403">
        <v>1</v>
      </c>
      <c r="I1403">
        <v>25.52</v>
      </c>
      <c r="J1403" t="s">
        <v>625</v>
      </c>
      <c r="K1403" t="s">
        <v>748</v>
      </c>
      <c r="L1403" t="s">
        <v>78</v>
      </c>
      <c r="M1403" t="s">
        <v>78</v>
      </c>
    </row>
    <row r="1404" spans="1:13" x14ac:dyDescent="0.25">
      <c r="A1404" t="s">
        <v>1689</v>
      </c>
      <c r="B1404">
        <v>6.31</v>
      </c>
      <c r="C1404">
        <v>5.45</v>
      </c>
      <c r="D1404">
        <v>2.4900000000000002</v>
      </c>
      <c r="F1404">
        <v>23</v>
      </c>
      <c r="G1404">
        <v>840</v>
      </c>
      <c r="H1404">
        <v>1</v>
      </c>
      <c r="I1404">
        <v>14.82</v>
      </c>
      <c r="J1404" t="s">
        <v>626</v>
      </c>
      <c r="K1404" t="s">
        <v>748</v>
      </c>
      <c r="L1404">
        <v>0</v>
      </c>
      <c r="M1404">
        <v>0</v>
      </c>
    </row>
    <row r="1405" spans="1:13" x14ac:dyDescent="0.25">
      <c r="A1405" t="s">
        <v>1690</v>
      </c>
      <c r="B1405">
        <v>8.75</v>
      </c>
      <c r="C1405">
        <v>7.5</v>
      </c>
      <c r="D1405">
        <v>3.15</v>
      </c>
      <c r="F1405">
        <v>44</v>
      </c>
      <c r="G1405">
        <v>2700</v>
      </c>
      <c r="H1405">
        <v>1.02</v>
      </c>
      <c r="I1405">
        <v>19.95</v>
      </c>
      <c r="J1405" t="s">
        <v>627</v>
      </c>
      <c r="K1405" t="s">
        <v>748</v>
      </c>
      <c r="L1405" t="s">
        <v>78</v>
      </c>
      <c r="M1405" t="s">
        <v>78</v>
      </c>
    </row>
    <row r="1406" spans="1:13" x14ac:dyDescent="0.25">
      <c r="A1406" t="s">
        <v>448</v>
      </c>
      <c r="B1406">
        <v>8.75</v>
      </c>
      <c r="C1406">
        <v>7.05</v>
      </c>
      <c r="D1406">
        <v>2.99</v>
      </c>
      <c r="F1406">
        <v>40</v>
      </c>
      <c r="G1406">
        <v>2700</v>
      </c>
      <c r="H1406">
        <v>1.04</v>
      </c>
      <c r="I1406">
        <v>18.68</v>
      </c>
      <c r="J1406" t="s">
        <v>627</v>
      </c>
      <c r="K1406" t="s">
        <v>748</v>
      </c>
      <c r="L1406">
        <v>0</v>
      </c>
      <c r="M1406">
        <v>0</v>
      </c>
    </row>
    <row r="1407" spans="1:13" x14ac:dyDescent="0.25">
      <c r="A1407" t="s">
        <v>1691</v>
      </c>
      <c r="B1407">
        <v>15.4</v>
      </c>
      <c r="C1407">
        <v>13.8</v>
      </c>
      <c r="D1407">
        <v>4.1100000000000003</v>
      </c>
      <c r="F1407">
        <v>116</v>
      </c>
      <c r="G1407">
        <v>22000</v>
      </c>
      <c r="H1407">
        <v>1</v>
      </c>
      <c r="I1407">
        <v>29.52</v>
      </c>
      <c r="J1407" t="s">
        <v>624</v>
      </c>
      <c r="K1407" t="s">
        <v>748</v>
      </c>
      <c r="L1407" t="s">
        <v>78</v>
      </c>
      <c r="M1407" t="s">
        <v>78</v>
      </c>
    </row>
    <row r="1408" spans="1:13" x14ac:dyDescent="0.25">
      <c r="A1408" t="s">
        <v>1692</v>
      </c>
      <c r="B1408">
        <v>9.2100000000000009</v>
      </c>
      <c r="C1408">
        <v>6.95</v>
      </c>
      <c r="D1408">
        <v>2.91</v>
      </c>
      <c r="F1408">
        <v>41</v>
      </c>
      <c r="G1408">
        <v>2500</v>
      </c>
      <c r="H1408">
        <v>1.02</v>
      </c>
      <c r="I1408">
        <v>19.13</v>
      </c>
      <c r="J1408" t="s">
        <v>627</v>
      </c>
      <c r="K1408" t="s">
        <v>748</v>
      </c>
      <c r="L1408" t="s">
        <v>78</v>
      </c>
      <c r="M1408" t="s">
        <v>78</v>
      </c>
    </row>
    <row r="1409" spans="1:13" x14ac:dyDescent="0.25">
      <c r="A1409" t="s">
        <v>1693</v>
      </c>
      <c r="B1409">
        <v>9</v>
      </c>
      <c r="C1409">
        <v>7.2</v>
      </c>
      <c r="D1409">
        <v>2.94</v>
      </c>
      <c r="F1409">
        <v>46</v>
      </c>
      <c r="G1409">
        <v>3000</v>
      </c>
      <c r="H1409">
        <v>1.02</v>
      </c>
      <c r="I1409">
        <v>19.41</v>
      </c>
      <c r="J1409" t="s">
        <v>627</v>
      </c>
      <c r="K1409" t="s">
        <v>748</v>
      </c>
      <c r="L1409" t="s">
        <v>78</v>
      </c>
      <c r="M1409" t="s">
        <v>78</v>
      </c>
    </row>
    <row r="1410" spans="1:13" x14ac:dyDescent="0.25">
      <c r="A1410" t="s">
        <v>1694</v>
      </c>
      <c r="B1410">
        <v>10.7</v>
      </c>
      <c r="C1410">
        <v>8.9</v>
      </c>
      <c r="D1410">
        <v>3.1</v>
      </c>
      <c r="F1410">
        <v>78</v>
      </c>
      <c r="G1410">
        <v>9000</v>
      </c>
      <c r="H1410">
        <v>1</v>
      </c>
      <c r="I1410">
        <v>21.36</v>
      </c>
      <c r="J1410" t="s">
        <v>627</v>
      </c>
      <c r="K1410" t="s">
        <v>748</v>
      </c>
      <c r="L1410" t="s">
        <v>78</v>
      </c>
      <c r="M1410" t="s">
        <v>78</v>
      </c>
    </row>
    <row r="1411" spans="1:13" x14ac:dyDescent="0.25">
      <c r="A1411" t="s">
        <v>1695</v>
      </c>
      <c r="B1411">
        <v>7.65</v>
      </c>
      <c r="C1411">
        <v>6.6</v>
      </c>
      <c r="D1411">
        <v>2.48</v>
      </c>
      <c r="F1411">
        <v>34</v>
      </c>
      <c r="G1411">
        <v>1180</v>
      </c>
      <c r="H1411">
        <v>1.1299999999999999</v>
      </c>
      <c r="I1411">
        <v>21.7</v>
      </c>
      <c r="J1411" t="s">
        <v>627</v>
      </c>
      <c r="K1411" t="s">
        <v>748</v>
      </c>
      <c r="L1411">
        <v>0</v>
      </c>
      <c r="M1411">
        <v>0</v>
      </c>
    </row>
    <row r="1412" spans="1:13" x14ac:dyDescent="0.25">
      <c r="A1412" t="s">
        <v>1696</v>
      </c>
      <c r="B1412">
        <v>9.25</v>
      </c>
      <c r="C1412">
        <v>8.1999999999999993</v>
      </c>
      <c r="D1412">
        <v>3</v>
      </c>
      <c r="F1412">
        <v>53</v>
      </c>
      <c r="G1412">
        <v>2500</v>
      </c>
      <c r="H1412">
        <v>1.1000000000000001</v>
      </c>
      <c r="I1412">
        <v>25.86</v>
      </c>
      <c r="J1412" t="s">
        <v>625</v>
      </c>
      <c r="K1412" t="s">
        <v>748</v>
      </c>
      <c r="L1412" t="s">
        <v>78</v>
      </c>
      <c r="M1412" t="s">
        <v>78</v>
      </c>
    </row>
    <row r="1413" spans="1:13" x14ac:dyDescent="0.25">
      <c r="A1413" t="s">
        <v>1697</v>
      </c>
      <c r="B1413">
        <v>11.08</v>
      </c>
      <c r="C1413">
        <v>8.33</v>
      </c>
      <c r="D1413">
        <v>3.29</v>
      </c>
      <c r="F1413">
        <v>75</v>
      </c>
      <c r="G1413">
        <v>6300</v>
      </c>
      <c r="H1413">
        <v>1</v>
      </c>
      <c r="I1413">
        <v>22.72</v>
      </c>
      <c r="J1413" t="s">
        <v>623</v>
      </c>
      <c r="K1413" t="s">
        <v>748</v>
      </c>
      <c r="L1413" t="s">
        <v>78</v>
      </c>
      <c r="M1413" t="s">
        <v>78</v>
      </c>
    </row>
    <row r="1414" spans="1:13" x14ac:dyDescent="0.25">
      <c r="A1414" t="s">
        <v>1698</v>
      </c>
      <c r="B1414">
        <v>11.08</v>
      </c>
      <c r="C1414">
        <v>8.33</v>
      </c>
      <c r="D1414">
        <v>3.29</v>
      </c>
      <c r="F1414">
        <v>75</v>
      </c>
      <c r="G1414">
        <v>6911</v>
      </c>
      <c r="H1414">
        <v>1.02</v>
      </c>
      <c r="I1414">
        <v>22.51</v>
      </c>
      <c r="J1414" t="s">
        <v>623</v>
      </c>
      <c r="K1414" t="s">
        <v>748</v>
      </c>
      <c r="L1414">
        <v>0</v>
      </c>
      <c r="M1414">
        <v>0</v>
      </c>
    </row>
    <row r="1415" spans="1:13" x14ac:dyDescent="0.25">
      <c r="A1415" t="s">
        <v>1699</v>
      </c>
      <c r="B1415">
        <v>11.23</v>
      </c>
      <c r="C1415">
        <v>9.06</v>
      </c>
      <c r="D1415">
        <v>3.46</v>
      </c>
      <c r="F1415">
        <v>80</v>
      </c>
      <c r="G1415">
        <v>7000</v>
      </c>
      <c r="H1415">
        <v>1.05</v>
      </c>
      <c r="I1415">
        <v>25.16</v>
      </c>
      <c r="J1415" t="s">
        <v>625</v>
      </c>
      <c r="K1415" t="s">
        <v>748</v>
      </c>
      <c r="L1415" t="s">
        <v>78</v>
      </c>
      <c r="M1415" t="s">
        <v>78</v>
      </c>
    </row>
    <row r="1416" spans="1:13" x14ac:dyDescent="0.25">
      <c r="A1416" t="s">
        <v>1700</v>
      </c>
      <c r="B1416">
        <v>11.97</v>
      </c>
      <c r="C1416">
        <v>9.59</v>
      </c>
      <c r="D1416">
        <v>3.83</v>
      </c>
      <c r="F1416">
        <v>100</v>
      </c>
      <c r="G1416">
        <v>7600</v>
      </c>
      <c r="H1416">
        <v>1.05</v>
      </c>
      <c r="I1416">
        <v>28.99</v>
      </c>
      <c r="J1416" t="s">
        <v>624</v>
      </c>
      <c r="K1416" t="s">
        <v>748</v>
      </c>
      <c r="L1416" t="s">
        <v>78</v>
      </c>
      <c r="M1416" t="s">
        <v>78</v>
      </c>
    </row>
    <row r="1417" spans="1:13" x14ac:dyDescent="0.25">
      <c r="A1417" t="s">
        <v>1701</v>
      </c>
      <c r="B1417">
        <v>12.19</v>
      </c>
      <c r="C1417">
        <v>10.29</v>
      </c>
      <c r="D1417">
        <v>3.83</v>
      </c>
      <c r="F1417">
        <v>94</v>
      </c>
      <c r="G1417">
        <v>8200</v>
      </c>
      <c r="H1417">
        <v>1.03</v>
      </c>
      <c r="I1417">
        <v>28.27</v>
      </c>
      <c r="J1417" t="s">
        <v>624</v>
      </c>
      <c r="K1417" t="s">
        <v>748</v>
      </c>
      <c r="L1417" t="s">
        <v>78</v>
      </c>
      <c r="M1417" t="s">
        <v>78</v>
      </c>
    </row>
    <row r="1418" spans="1:13" x14ac:dyDescent="0.25">
      <c r="A1418" t="s">
        <v>1702</v>
      </c>
      <c r="B1418">
        <v>12.26</v>
      </c>
      <c r="C1418">
        <v>9.8800000000000008</v>
      </c>
      <c r="D1418">
        <v>3.93</v>
      </c>
      <c r="F1418">
        <v>97</v>
      </c>
      <c r="G1418">
        <v>8800</v>
      </c>
      <c r="H1418">
        <v>1.08</v>
      </c>
      <c r="I1418">
        <v>28.78</v>
      </c>
      <c r="J1418" t="s">
        <v>624</v>
      </c>
      <c r="K1418" t="s">
        <v>748</v>
      </c>
      <c r="L1418">
        <v>0</v>
      </c>
      <c r="M1418">
        <v>0</v>
      </c>
    </row>
    <row r="1419" spans="1:13" x14ac:dyDescent="0.25">
      <c r="A1419" t="s">
        <v>1352</v>
      </c>
      <c r="B1419">
        <v>12.47</v>
      </c>
      <c r="C1419">
        <v>9.2200000000000006</v>
      </c>
      <c r="D1419">
        <v>3.64</v>
      </c>
      <c r="F1419">
        <v>99</v>
      </c>
      <c r="G1419">
        <v>8100</v>
      </c>
      <c r="H1419">
        <v>1.07</v>
      </c>
      <c r="I1419">
        <v>28.61</v>
      </c>
      <c r="J1419" t="s">
        <v>624</v>
      </c>
      <c r="K1419" t="s">
        <v>748</v>
      </c>
      <c r="L1419" t="s">
        <v>78</v>
      </c>
      <c r="M1419" t="s">
        <v>78</v>
      </c>
    </row>
    <row r="1420" spans="1:13" x14ac:dyDescent="0.25">
      <c r="A1420" t="s">
        <v>281</v>
      </c>
      <c r="B1420">
        <v>13.07</v>
      </c>
      <c r="C1420">
        <v>10.36</v>
      </c>
      <c r="D1420">
        <v>3.55</v>
      </c>
      <c r="F1420">
        <v>99</v>
      </c>
      <c r="G1420">
        <v>11000</v>
      </c>
      <c r="H1420">
        <v>1.03</v>
      </c>
      <c r="I1420">
        <v>27.48</v>
      </c>
      <c r="J1420" t="s">
        <v>625</v>
      </c>
      <c r="K1420" t="s">
        <v>748</v>
      </c>
      <c r="L1420" t="s">
        <v>78</v>
      </c>
      <c r="M1420" t="s">
        <v>78</v>
      </c>
    </row>
    <row r="1421" spans="1:13" x14ac:dyDescent="0.25">
      <c r="A1421" t="s">
        <v>597</v>
      </c>
      <c r="B1421">
        <v>13.07</v>
      </c>
      <c r="C1421">
        <v>10.36</v>
      </c>
      <c r="D1421">
        <v>3.55</v>
      </c>
      <c r="F1421">
        <v>99</v>
      </c>
      <c r="G1421">
        <v>11000</v>
      </c>
      <c r="H1421">
        <v>1.03</v>
      </c>
      <c r="I1421">
        <v>27.48</v>
      </c>
      <c r="J1421" t="s">
        <v>625</v>
      </c>
      <c r="K1421" t="s">
        <v>748</v>
      </c>
      <c r="L1421">
        <v>0</v>
      </c>
      <c r="M1421">
        <v>0</v>
      </c>
    </row>
    <row r="1422" spans="1:13" x14ac:dyDescent="0.25">
      <c r="A1422" t="s">
        <v>1271</v>
      </c>
      <c r="B1422">
        <v>13.45</v>
      </c>
      <c r="C1422">
        <v>10.5</v>
      </c>
      <c r="D1422">
        <v>3.82</v>
      </c>
      <c r="F1422">
        <v>110</v>
      </c>
      <c r="G1422">
        <v>12700</v>
      </c>
      <c r="H1422">
        <v>1.03</v>
      </c>
      <c r="I1422">
        <v>28.01</v>
      </c>
      <c r="J1422" t="s">
        <v>624</v>
      </c>
      <c r="K1422" t="s">
        <v>748</v>
      </c>
      <c r="L1422">
        <v>0</v>
      </c>
      <c r="M1422">
        <v>0</v>
      </c>
    </row>
    <row r="1423" spans="1:13" x14ac:dyDescent="0.25">
      <c r="A1423" t="s">
        <v>1010</v>
      </c>
      <c r="B1423">
        <v>13.41</v>
      </c>
      <c r="C1423">
        <v>10.65</v>
      </c>
      <c r="D1423">
        <v>3.83</v>
      </c>
      <c r="F1423">
        <v>110</v>
      </c>
      <c r="G1423">
        <v>12700</v>
      </c>
      <c r="H1423">
        <v>1.03</v>
      </c>
      <c r="I1423">
        <v>28.22</v>
      </c>
      <c r="J1423" t="s">
        <v>624</v>
      </c>
      <c r="K1423" t="s">
        <v>748</v>
      </c>
      <c r="L1423" t="s">
        <v>78</v>
      </c>
      <c r="M1423" t="s">
        <v>78</v>
      </c>
    </row>
    <row r="1424" spans="1:13" x14ac:dyDescent="0.25">
      <c r="A1424" t="s">
        <v>737</v>
      </c>
      <c r="B1424">
        <v>13.83</v>
      </c>
      <c r="C1424">
        <v>12.07</v>
      </c>
      <c r="D1424">
        <v>3.91</v>
      </c>
      <c r="F1424">
        <v>144</v>
      </c>
      <c r="G1424">
        <v>8850</v>
      </c>
      <c r="H1424">
        <v>1.1200000000000001</v>
      </c>
      <c r="I1424">
        <v>43.26</v>
      </c>
      <c r="J1424" t="s">
        <v>628</v>
      </c>
      <c r="K1424" t="s">
        <v>748</v>
      </c>
      <c r="L1424" t="s">
        <v>78</v>
      </c>
      <c r="M1424" t="s">
        <v>78</v>
      </c>
    </row>
    <row r="1425" spans="1:13" x14ac:dyDescent="0.25">
      <c r="A1425" t="s">
        <v>282</v>
      </c>
      <c r="B1425">
        <v>14.35</v>
      </c>
      <c r="C1425">
        <v>11.55</v>
      </c>
      <c r="D1425">
        <v>4.41</v>
      </c>
      <c r="F1425">
        <v>122</v>
      </c>
      <c r="G1425">
        <v>14200</v>
      </c>
      <c r="H1425">
        <v>1.06</v>
      </c>
      <c r="I1425">
        <v>31.59</v>
      </c>
      <c r="J1425" t="s">
        <v>624</v>
      </c>
      <c r="K1425" t="s">
        <v>748</v>
      </c>
      <c r="L1425" t="s">
        <v>78</v>
      </c>
      <c r="M1425" t="s">
        <v>78</v>
      </c>
    </row>
    <row r="1426" spans="1:13" x14ac:dyDescent="0.25">
      <c r="A1426" t="s">
        <v>283</v>
      </c>
      <c r="B1426">
        <v>14.35</v>
      </c>
      <c r="C1426">
        <v>11.55</v>
      </c>
      <c r="D1426">
        <v>4.41</v>
      </c>
      <c r="F1426">
        <v>129</v>
      </c>
      <c r="G1426">
        <v>14200</v>
      </c>
      <c r="H1426">
        <v>1.07</v>
      </c>
      <c r="I1426">
        <v>32.79</v>
      </c>
      <c r="J1426" t="s">
        <v>628</v>
      </c>
      <c r="K1426" t="s">
        <v>748</v>
      </c>
      <c r="L1426">
        <v>0</v>
      </c>
      <c r="M1426">
        <v>0</v>
      </c>
    </row>
    <row r="1427" spans="1:13" x14ac:dyDescent="0.25">
      <c r="A1427" t="s">
        <v>1353</v>
      </c>
      <c r="B1427">
        <v>14.57</v>
      </c>
      <c r="C1427">
        <v>11.05</v>
      </c>
      <c r="D1427">
        <v>4.1900000000000004</v>
      </c>
      <c r="F1427">
        <v>131</v>
      </c>
      <c r="G1427">
        <v>14700</v>
      </c>
      <c r="H1427">
        <v>1.06</v>
      </c>
      <c r="I1427">
        <v>31.78</v>
      </c>
      <c r="J1427" t="s">
        <v>624</v>
      </c>
      <c r="K1427" t="s">
        <v>748</v>
      </c>
      <c r="L1427" t="s">
        <v>78</v>
      </c>
      <c r="M1427" t="s">
        <v>78</v>
      </c>
    </row>
    <row r="1428" spans="1:13" x14ac:dyDescent="0.25">
      <c r="A1428" t="s">
        <v>1354</v>
      </c>
      <c r="B1428">
        <v>15.61</v>
      </c>
      <c r="C1428">
        <v>12.61</v>
      </c>
      <c r="D1428">
        <v>4.46</v>
      </c>
      <c r="F1428">
        <v>159</v>
      </c>
      <c r="G1428">
        <v>17153</v>
      </c>
      <c r="H1428">
        <v>1.08</v>
      </c>
      <c r="I1428">
        <v>37.75</v>
      </c>
      <c r="J1428" t="s">
        <v>628</v>
      </c>
      <c r="K1428" t="s">
        <v>748</v>
      </c>
      <c r="L1428" t="s">
        <v>78</v>
      </c>
      <c r="M1428" t="s">
        <v>78</v>
      </c>
    </row>
    <row r="1429" spans="1:13" x14ac:dyDescent="0.25">
      <c r="A1429" t="s">
        <v>1355</v>
      </c>
      <c r="B1429">
        <v>17.190000000000001</v>
      </c>
      <c r="C1429">
        <v>15.08</v>
      </c>
      <c r="D1429">
        <v>4.7300000000000004</v>
      </c>
      <c r="F1429">
        <v>178</v>
      </c>
      <c r="G1429">
        <v>19500</v>
      </c>
      <c r="H1429">
        <v>1.04</v>
      </c>
      <c r="I1429">
        <v>42.99</v>
      </c>
      <c r="J1429" t="s">
        <v>628</v>
      </c>
      <c r="K1429" t="s">
        <v>748</v>
      </c>
      <c r="L1429" t="s">
        <v>78</v>
      </c>
      <c r="M1429" t="s">
        <v>78</v>
      </c>
    </row>
    <row r="1430" spans="1:13" x14ac:dyDescent="0.25">
      <c r="A1430" t="s">
        <v>710</v>
      </c>
      <c r="B1430">
        <v>13.57</v>
      </c>
      <c r="C1430">
        <v>9.8000000000000007</v>
      </c>
      <c r="D1430">
        <v>3.82</v>
      </c>
      <c r="F1430">
        <v>115</v>
      </c>
      <c r="G1430">
        <v>12000</v>
      </c>
      <c r="H1430">
        <v>1.1000000000000001</v>
      </c>
      <c r="I1430">
        <v>29.95</v>
      </c>
      <c r="J1430" t="s">
        <v>624</v>
      </c>
      <c r="K1430" t="s">
        <v>748</v>
      </c>
      <c r="L1430" t="s">
        <v>78</v>
      </c>
      <c r="M1430" t="s">
        <v>78</v>
      </c>
    </row>
    <row r="1431" spans="1:13" x14ac:dyDescent="0.25">
      <c r="A1431" t="s">
        <v>647</v>
      </c>
      <c r="B1431">
        <v>13.25</v>
      </c>
      <c r="C1431">
        <v>11.22</v>
      </c>
      <c r="D1431">
        <v>3.9</v>
      </c>
      <c r="F1431">
        <v>110</v>
      </c>
      <c r="G1431">
        <v>10000</v>
      </c>
      <c r="H1431">
        <v>1.05</v>
      </c>
      <c r="I1431">
        <v>31.92</v>
      </c>
      <c r="J1431" t="s">
        <v>624</v>
      </c>
      <c r="K1431" t="s">
        <v>748</v>
      </c>
      <c r="L1431" t="s">
        <v>78</v>
      </c>
      <c r="M1431" t="s">
        <v>78</v>
      </c>
    </row>
    <row r="1432" spans="1:13" x14ac:dyDescent="0.25">
      <c r="A1432" t="s">
        <v>1614</v>
      </c>
      <c r="B1432">
        <v>10.4</v>
      </c>
      <c r="C1432">
        <v>8.5</v>
      </c>
      <c r="D1432">
        <v>3.5</v>
      </c>
      <c r="F1432">
        <v>73</v>
      </c>
      <c r="G1432">
        <v>5700</v>
      </c>
      <c r="H1432">
        <v>1.05</v>
      </c>
      <c r="I1432">
        <v>24.03</v>
      </c>
      <c r="J1432" t="s">
        <v>623</v>
      </c>
      <c r="K1432" t="s">
        <v>748</v>
      </c>
      <c r="L1432" t="s">
        <v>78</v>
      </c>
      <c r="M1432" t="s">
        <v>78</v>
      </c>
    </row>
    <row r="1433" spans="1:13" x14ac:dyDescent="0.25">
      <c r="A1433" t="s">
        <v>449</v>
      </c>
      <c r="B1433">
        <v>9.8000000000000007</v>
      </c>
      <c r="C1433">
        <v>8.1</v>
      </c>
      <c r="D1433">
        <v>3.25</v>
      </c>
      <c r="F1433">
        <v>59</v>
      </c>
      <c r="G1433">
        <v>4100</v>
      </c>
      <c r="H1433">
        <v>1</v>
      </c>
      <c r="I1433">
        <v>21.65</v>
      </c>
      <c r="J1433" t="s">
        <v>627</v>
      </c>
      <c r="K1433" t="s">
        <v>748</v>
      </c>
      <c r="L1433" t="s">
        <v>78</v>
      </c>
      <c r="M1433" t="s">
        <v>78</v>
      </c>
    </row>
    <row r="1434" spans="1:13" x14ac:dyDescent="0.25">
      <c r="A1434" t="s">
        <v>284</v>
      </c>
      <c r="B1434">
        <v>9.8000000000000007</v>
      </c>
      <c r="C1434">
        <v>8.1</v>
      </c>
      <c r="D1434">
        <v>3.25</v>
      </c>
      <c r="F1434">
        <v>61.6</v>
      </c>
      <c r="G1434">
        <v>4400</v>
      </c>
      <c r="H1434">
        <v>1</v>
      </c>
      <c r="I1434">
        <v>21.65</v>
      </c>
      <c r="J1434" t="s">
        <v>627</v>
      </c>
      <c r="K1434" t="s">
        <v>748</v>
      </c>
      <c r="L1434" t="s">
        <v>78</v>
      </c>
      <c r="M1434" t="s">
        <v>78</v>
      </c>
    </row>
    <row r="1435" spans="1:13" x14ac:dyDescent="0.25">
      <c r="A1435" t="s">
        <v>285</v>
      </c>
      <c r="B1435">
        <v>9.8000000000000007</v>
      </c>
      <c r="C1435">
        <v>8.1</v>
      </c>
      <c r="D1435">
        <v>3.25</v>
      </c>
      <c r="F1435">
        <v>61.6</v>
      </c>
      <c r="G1435">
        <v>4100</v>
      </c>
      <c r="H1435">
        <v>1</v>
      </c>
      <c r="I1435">
        <v>22.12</v>
      </c>
      <c r="J1435" t="s">
        <v>627</v>
      </c>
      <c r="K1435" t="s">
        <v>748</v>
      </c>
      <c r="L1435" t="s">
        <v>78</v>
      </c>
      <c r="M1435" t="s">
        <v>78</v>
      </c>
    </row>
    <row r="1436" spans="1:13" x14ac:dyDescent="0.25">
      <c r="A1436" t="s">
        <v>286</v>
      </c>
      <c r="B1436">
        <v>9.8000000000000007</v>
      </c>
      <c r="C1436">
        <v>8.1</v>
      </c>
      <c r="D1436">
        <v>3.25</v>
      </c>
      <c r="F1436">
        <v>61.6</v>
      </c>
      <c r="G1436">
        <v>4400</v>
      </c>
      <c r="H1436">
        <v>0.98</v>
      </c>
      <c r="I1436">
        <v>21.22</v>
      </c>
      <c r="J1436" t="s">
        <v>627</v>
      </c>
      <c r="K1436" t="s">
        <v>748</v>
      </c>
      <c r="L1436" t="s">
        <v>78</v>
      </c>
      <c r="M1436" t="s">
        <v>78</v>
      </c>
    </row>
    <row r="1437" spans="1:13" x14ac:dyDescent="0.25">
      <c r="A1437" t="s">
        <v>738</v>
      </c>
      <c r="B1437">
        <v>9</v>
      </c>
      <c r="C1437">
        <v>7.6</v>
      </c>
      <c r="D1437">
        <v>3</v>
      </c>
      <c r="F1437">
        <v>55</v>
      </c>
      <c r="G1437">
        <v>6000</v>
      </c>
      <c r="H1437">
        <v>1</v>
      </c>
      <c r="I1437">
        <v>17.34</v>
      </c>
      <c r="J1437" t="s">
        <v>626</v>
      </c>
      <c r="K1437" t="s">
        <v>748</v>
      </c>
      <c r="L1437" t="s">
        <v>78</v>
      </c>
      <c r="M1437" t="s">
        <v>78</v>
      </c>
    </row>
    <row r="1438" spans="1:13" x14ac:dyDescent="0.25">
      <c r="A1438" t="s">
        <v>1356</v>
      </c>
      <c r="B1438">
        <v>9.85</v>
      </c>
      <c r="C1438">
        <v>8.2100000000000009</v>
      </c>
      <c r="D1438">
        <v>3.15</v>
      </c>
      <c r="F1438">
        <v>63</v>
      </c>
      <c r="G1438">
        <v>6500</v>
      </c>
      <c r="H1438">
        <v>1</v>
      </c>
      <c r="I1438">
        <v>19.57</v>
      </c>
      <c r="J1438" t="s">
        <v>627</v>
      </c>
      <c r="K1438" t="s">
        <v>748</v>
      </c>
      <c r="L1438">
        <v>0</v>
      </c>
      <c r="M1438">
        <v>0</v>
      </c>
    </row>
    <row r="1439" spans="1:13" x14ac:dyDescent="0.25">
      <c r="A1439" t="s">
        <v>1357</v>
      </c>
      <c r="B1439">
        <v>10.92</v>
      </c>
      <c r="C1439">
        <v>7.8</v>
      </c>
      <c r="D1439">
        <v>3.22</v>
      </c>
      <c r="F1439">
        <v>64</v>
      </c>
      <c r="G1439">
        <v>5893</v>
      </c>
      <c r="H1439">
        <v>1</v>
      </c>
      <c r="I1439">
        <v>20.53</v>
      </c>
      <c r="J1439" t="s">
        <v>627</v>
      </c>
      <c r="K1439" t="s">
        <v>748</v>
      </c>
      <c r="L1439" t="s">
        <v>78</v>
      </c>
      <c r="M1439" t="s">
        <v>78</v>
      </c>
    </row>
    <row r="1440" spans="1:13" x14ac:dyDescent="0.25">
      <c r="A1440" t="s">
        <v>1011</v>
      </c>
      <c r="B1440">
        <v>7.72</v>
      </c>
      <c r="C1440">
        <v>6.6</v>
      </c>
      <c r="D1440">
        <v>2.7</v>
      </c>
      <c r="F1440">
        <v>33</v>
      </c>
      <c r="G1440">
        <v>1900</v>
      </c>
      <c r="H1440">
        <v>1.03</v>
      </c>
      <c r="I1440">
        <v>17.13</v>
      </c>
      <c r="J1440" t="s">
        <v>626</v>
      </c>
      <c r="K1440" t="s">
        <v>748</v>
      </c>
      <c r="L1440" t="s">
        <v>78</v>
      </c>
      <c r="M1440" t="s">
        <v>78</v>
      </c>
    </row>
    <row r="1441" spans="1:13" x14ac:dyDescent="0.25">
      <c r="A1441" t="s">
        <v>1358</v>
      </c>
      <c r="B1441">
        <v>9.61</v>
      </c>
      <c r="C1441">
        <v>7.8</v>
      </c>
      <c r="D1441">
        <v>3.01</v>
      </c>
      <c r="F1441">
        <v>50</v>
      </c>
      <c r="G1441">
        <v>4100</v>
      </c>
      <c r="H1441">
        <v>1</v>
      </c>
      <c r="I1441">
        <v>19.350000000000001</v>
      </c>
      <c r="J1441" t="s">
        <v>627</v>
      </c>
      <c r="K1441" t="s">
        <v>748</v>
      </c>
      <c r="L1441" t="s">
        <v>78</v>
      </c>
      <c r="M1441" t="s">
        <v>78</v>
      </c>
    </row>
    <row r="1442" spans="1:13" x14ac:dyDescent="0.25">
      <c r="A1442" t="s">
        <v>1359</v>
      </c>
      <c r="B1442">
        <v>12.8</v>
      </c>
      <c r="C1442">
        <v>11.2</v>
      </c>
      <c r="D1442">
        <v>3.45</v>
      </c>
      <c r="F1442">
        <v>99</v>
      </c>
      <c r="G1442">
        <v>10200</v>
      </c>
      <c r="H1442">
        <v>1</v>
      </c>
      <c r="I1442">
        <v>28.73</v>
      </c>
      <c r="J1442" t="s">
        <v>624</v>
      </c>
      <c r="K1442" t="s">
        <v>748</v>
      </c>
      <c r="L1442" t="s">
        <v>78</v>
      </c>
      <c r="M1442" t="s">
        <v>78</v>
      </c>
    </row>
    <row r="1443" spans="1:13" x14ac:dyDescent="0.25">
      <c r="A1443" t="s">
        <v>711</v>
      </c>
      <c r="B1443">
        <v>8.19</v>
      </c>
      <c r="C1443">
        <v>8</v>
      </c>
      <c r="D1443">
        <v>2.81</v>
      </c>
      <c r="F1443">
        <v>52</v>
      </c>
      <c r="G1443">
        <v>2750</v>
      </c>
      <c r="H1443">
        <v>1.1599999999999999</v>
      </c>
      <c r="I1443">
        <v>24.87</v>
      </c>
      <c r="J1443" t="s">
        <v>623</v>
      </c>
      <c r="K1443" t="s">
        <v>748</v>
      </c>
      <c r="L1443" t="s">
        <v>78</v>
      </c>
      <c r="M1443" t="s">
        <v>78</v>
      </c>
    </row>
    <row r="1444" spans="1:13" x14ac:dyDescent="0.25">
      <c r="A1444" t="s">
        <v>1360</v>
      </c>
      <c r="B1444">
        <v>7.2</v>
      </c>
      <c r="C1444">
        <v>5.7</v>
      </c>
      <c r="D1444">
        <v>2.4500000000000002</v>
      </c>
      <c r="F1444">
        <v>29</v>
      </c>
      <c r="G1444">
        <v>1100</v>
      </c>
      <c r="H1444">
        <v>1</v>
      </c>
      <c r="I1444">
        <v>16.350000000000001</v>
      </c>
      <c r="J1444" t="s">
        <v>626</v>
      </c>
      <c r="K1444" t="s">
        <v>748</v>
      </c>
      <c r="L1444" t="s">
        <v>78</v>
      </c>
      <c r="M1444" t="s">
        <v>78</v>
      </c>
    </row>
    <row r="1445" spans="1:13" x14ac:dyDescent="0.25">
      <c r="A1445" t="s">
        <v>1361</v>
      </c>
      <c r="B1445">
        <v>7.2</v>
      </c>
      <c r="C1445">
        <v>5.7</v>
      </c>
      <c r="D1445">
        <v>2.4500000000000002</v>
      </c>
      <c r="F1445">
        <v>29</v>
      </c>
      <c r="G1445">
        <v>1150</v>
      </c>
      <c r="H1445">
        <v>1</v>
      </c>
      <c r="I1445">
        <v>16.149999999999999</v>
      </c>
      <c r="J1445" t="s">
        <v>626</v>
      </c>
      <c r="K1445" t="s">
        <v>748</v>
      </c>
      <c r="L1445">
        <v>0</v>
      </c>
      <c r="M1445">
        <v>0</v>
      </c>
    </row>
    <row r="1446" spans="1:13" x14ac:dyDescent="0.25">
      <c r="A1446" t="s">
        <v>1362</v>
      </c>
      <c r="B1446">
        <v>11.46</v>
      </c>
      <c r="C1446">
        <v>9.23</v>
      </c>
      <c r="D1446">
        <v>3.25</v>
      </c>
      <c r="F1446">
        <v>67</v>
      </c>
      <c r="G1446">
        <v>6500</v>
      </c>
      <c r="H1446">
        <v>1</v>
      </c>
      <c r="I1446">
        <v>23</v>
      </c>
      <c r="J1446" t="s">
        <v>623</v>
      </c>
      <c r="K1446" t="s">
        <v>748</v>
      </c>
      <c r="L1446" t="s">
        <v>78</v>
      </c>
      <c r="M1446" t="s">
        <v>78</v>
      </c>
    </row>
    <row r="1447" spans="1:13" x14ac:dyDescent="0.25">
      <c r="A1447" t="s">
        <v>529</v>
      </c>
      <c r="B1447">
        <v>6.5</v>
      </c>
      <c r="C1447">
        <v>6.5</v>
      </c>
      <c r="D1447">
        <v>3</v>
      </c>
      <c r="F1447">
        <v>45</v>
      </c>
      <c r="G1447">
        <v>1050</v>
      </c>
      <c r="H1447">
        <v>1.05</v>
      </c>
      <c r="I1447">
        <v>23.42</v>
      </c>
      <c r="J1447" t="s">
        <v>623</v>
      </c>
      <c r="K1447" t="s">
        <v>748</v>
      </c>
      <c r="L1447" t="s">
        <v>78</v>
      </c>
      <c r="M1447" t="s">
        <v>78</v>
      </c>
    </row>
    <row r="1448" spans="1:13" x14ac:dyDescent="0.25">
      <c r="A1448" t="s">
        <v>712</v>
      </c>
      <c r="B1448">
        <v>8</v>
      </c>
      <c r="C1448">
        <v>7</v>
      </c>
      <c r="D1448">
        <v>2.5299999999999998</v>
      </c>
      <c r="F1448">
        <v>41</v>
      </c>
      <c r="G1448">
        <v>1850</v>
      </c>
      <c r="H1448">
        <v>1.1499999999999999</v>
      </c>
      <c r="I1448">
        <v>22.51</v>
      </c>
      <c r="J1448" t="s">
        <v>623</v>
      </c>
      <c r="K1448" t="s">
        <v>748</v>
      </c>
      <c r="L1448" t="s">
        <v>78</v>
      </c>
      <c r="M1448" t="s">
        <v>78</v>
      </c>
    </row>
    <row r="1449" spans="1:13" x14ac:dyDescent="0.25">
      <c r="A1449" t="s">
        <v>1363</v>
      </c>
      <c r="B1449">
        <v>7.7</v>
      </c>
      <c r="C1449">
        <v>6.1</v>
      </c>
      <c r="D1449">
        <v>2.6</v>
      </c>
      <c r="F1449">
        <v>34</v>
      </c>
      <c r="G1449">
        <v>2300</v>
      </c>
      <c r="H1449">
        <v>1</v>
      </c>
      <c r="I1449">
        <v>15.25</v>
      </c>
      <c r="J1449" t="s">
        <v>626</v>
      </c>
      <c r="K1449" t="s">
        <v>748</v>
      </c>
      <c r="L1449" t="s">
        <v>78</v>
      </c>
      <c r="M1449" t="s">
        <v>78</v>
      </c>
    </row>
    <row r="1450" spans="1:13" x14ac:dyDescent="0.25">
      <c r="A1450" t="s">
        <v>1364</v>
      </c>
      <c r="B1450">
        <v>6.9</v>
      </c>
      <c r="C1450">
        <v>6.2</v>
      </c>
      <c r="D1450">
        <v>2.5</v>
      </c>
      <c r="F1450">
        <v>30</v>
      </c>
      <c r="G1450">
        <v>1300</v>
      </c>
      <c r="H1450">
        <v>1</v>
      </c>
      <c r="I1450">
        <v>16.399999999999999</v>
      </c>
      <c r="J1450" t="s">
        <v>626</v>
      </c>
      <c r="K1450" t="s">
        <v>748</v>
      </c>
      <c r="L1450" t="s">
        <v>78</v>
      </c>
      <c r="M1450" t="s">
        <v>78</v>
      </c>
    </row>
    <row r="1451" spans="1:13" x14ac:dyDescent="0.25">
      <c r="A1451" t="s">
        <v>1365</v>
      </c>
      <c r="B1451">
        <v>6.9</v>
      </c>
      <c r="C1451">
        <v>6.2</v>
      </c>
      <c r="D1451">
        <v>2.5</v>
      </c>
      <c r="F1451">
        <v>29.09</v>
      </c>
      <c r="G1451">
        <v>1400</v>
      </c>
      <c r="H1451">
        <v>1</v>
      </c>
      <c r="I1451">
        <v>15.82</v>
      </c>
      <c r="J1451" t="s">
        <v>626</v>
      </c>
      <c r="K1451" t="s">
        <v>748</v>
      </c>
      <c r="L1451" t="s">
        <v>78</v>
      </c>
      <c r="M1451" t="s">
        <v>78</v>
      </c>
    </row>
    <row r="1452" spans="1:13" x14ac:dyDescent="0.25">
      <c r="A1452" t="s">
        <v>287</v>
      </c>
      <c r="B1452">
        <v>9.25</v>
      </c>
      <c r="C1452">
        <v>6.75</v>
      </c>
      <c r="D1452">
        <v>3.04</v>
      </c>
      <c r="F1452">
        <v>50</v>
      </c>
      <c r="G1452">
        <v>3400</v>
      </c>
      <c r="H1452">
        <v>1</v>
      </c>
      <c r="I1452">
        <v>18.690000000000001</v>
      </c>
      <c r="J1452" t="s">
        <v>627</v>
      </c>
      <c r="K1452" t="s">
        <v>748</v>
      </c>
      <c r="L1452" t="s">
        <v>78</v>
      </c>
      <c r="M1452" t="s">
        <v>78</v>
      </c>
    </row>
    <row r="1453" spans="1:13" x14ac:dyDescent="0.25">
      <c r="A1453" t="s">
        <v>1366</v>
      </c>
      <c r="B1453">
        <v>8</v>
      </c>
      <c r="C1453">
        <v>6.28</v>
      </c>
      <c r="D1453">
        <v>2.9</v>
      </c>
      <c r="F1453">
        <v>35</v>
      </c>
      <c r="G1453">
        <v>2000</v>
      </c>
      <c r="H1453">
        <v>1</v>
      </c>
      <c r="I1453">
        <v>16.809999999999999</v>
      </c>
      <c r="J1453" t="s">
        <v>626</v>
      </c>
      <c r="K1453" t="s">
        <v>748</v>
      </c>
      <c r="L1453" t="s">
        <v>78</v>
      </c>
      <c r="M1453" t="s">
        <v>78</v>
      </c>
    </row>
    <row r="1454" spans="1:13" x14ac:dyDescent="0.25">
      <c r="A1454" t="s">
        <v>1367</v>
      </c>
      <c r="B1454">
        <v>8.33</v>
      </c>
      <c r="C1454">
        <v>6.76</v>
      </c>
      <c r="D1454">
        <v>2.8</v>
      </c>
      <c r="F1454">
        <v>40</v>
      </c>
      <c r="G1454">
        <v>2400</v>
      </c>
      <c r="H1454">
        <v>1</v>
      </c>
      <c r="I1454">
        <v>17.8</v>
      </c>
      <c r="J1454" t="s">
        <v>626</v>
      </c>
      <c r="K1454" t="s">
        <v>748</v>
      </c>
      <c r="L1454">
        <v>0</v>
      </c>
      <c r="M1454">
        <v>0</v>
      </c>
    </row>
    <row r="1455" spans="1:13" x14ac:dyDescent="0.25">
      <c r="A1455" t="s">
        <v>1368</v>
      </c>
      <c r="B1455">
        <v>8</v>
      </c>
      <c r="C1455">
        <v>7.14</v>
      </c>
      <c r="D1455">
        <v>2.9</v>
      </c>
      <c r="F1455">
        <v>35</v>
      </c>
      <c r="G1455">
        <v>2200</v>
      </c>
      <c r="H1455">
        <v>1</v>
      </c>
      <c r="I1455">
        <v>17.420000000000002</v>
      </c>
      <c r="J1455" t="s">
        <v>626</v>
      </c>
      <c r="K1455" t="s">
        <v>748</v>
      </c>
      <c r="L1455" t="s">
        <v>78</v>
      </c>
      <c r="M1455" t="s">
        <v>78</v>
      </c>
    </row>
    <row r="1456" spans="1:13" x14ac:dyDescent="0.25">
      <c r="A1456" t="s">
        <v>1369</v>
      </c>
      <c r="B1456">
        <v>8.52</v>
      </c>
      <c r="C1456">
        <v>6.6</v>
      </c>
      <c r="D1456">
        <v>2.48</v>
      </c>
      <c r="F1456">
        <v>36</v>
      </c>
      <c r="G1456">
        <v>2700</v>
      </c>
      <c r="H1456">
        <v>1</v>
      </c>
      <c r="I1456">
        <v>16.23</v>
      </c>
      <c r="J1456" t="s">
        <v>626</v>
      </c>
      <c r="K1456" t="s">
        <v>748</v>
      </c>
      <c r="L1456" t="s">
        <v>78</v>
      </c>
      <c r="M1456" t="s">
        <v>78</v>
      </c>
    </row>
    <row r="1457" spans="1:13" x14ac:dyDescent="0.25">
      <c r="A1457" t="s">
        <v>290</v>
      </c>
      <c r="B1457">
        <v>11.55</v>
      </c>
      <c r="C1457">
        <v>9</v>
      </c>
      <c r="D1457">
        <v>3.7</v>
      </c>
      <c r="F1457">
        <v>79.7</v>
      </c>
      <c r="G1457">
        <v>10500</v>
      </c>
      <c r="H1457">
        <v>1</v>
      </c>
      <c r="I1457">
        <v>21.16</v>
      </c>
      <c r="J1457" t="s">
        <v>627</v>
      </c>
      <c r="K1457" t="s">
        <v>748</v>
      </c>
      <c r="L1457" t="s">
        <v>78</v>
      </c>
      <c r="M1457" t="s">
        <v>78</v>
      </c>
    </row>
    <row r="1458" spans="1:13" x14ac:dyDescent="0.25">
      <c r="A1458" t="s">
        <v>1370</v>
      </c>
      <c r="B1458">
        <v>12.98</v>
      </c>
      <c r="C1458">
        <v>10.6</v>
      </c>
      <c r="D1458">
        <v>4</v>
      </c>
      <c r="F1458">
        <v>104</v>
      </c>
      <c r="G1458">
        <v>11500</v>
      </c>
      <c r="H1458">
        <v>1.02</v>
      </c>
      <c r="I1458">
        <v>27.53</v>
      </c>
      <c r="J1458" t="s">
        <v>624</v>
      </c>
      <c r="K1458" t="s">
        <v>748</v>
      </c>
      <c r="L1458" t="s">
        <v>78</v>
      </c>
      <c r="M1458" t="s">
        <v>78</v>
      </c>
    </row>
    <row r="1459" spans="1:13" x14ac:dyDescent="0.25">
      <c r="A1459" t="s">
        <v>713</v>
      </c>
      <c r="B1459">
        <v>13.4</v>
      </c>
      <c r="C1459">
        <v>10.8</v>
      </c>
      <c r="D1459">
        <v>4.0999999999999996</v>
      </c>
      <c r="F1459">
        <v>117</v>
      </c>
      <c r="G1459">
        <v>12500</v>
      </c>
      <c r="H1459">
        <v>1.02</v>
      </c>
      <c r="I1459">
        <v>29.08</v>
      </c>
      <c r="J1459" t="s">
        <v>624</v>
      </c>
      <c r="K1459" t="s">
        <v>748</v>
      </c>
      <c r="L1459">
        <v>0</v>
      </c>
      <c r="M1459">
        <v>0</v>
      </c>
    </row>
    <row r="1460" spans="1:13" x14ac:dyDescent="0.25">
      <c r="A1460" t="s">
        <v>598</v>
      </c>
      <c r="B1460">
        <v>8.5</v>
      </c>
      <c r="C1460">
        <v>6.5</v>
      </c>
      <c r="D1460">
        <v>2.52</v>
      </c>
      <c r="F1460">
        <v>46.6</v>
      </c>
      <c r="G1460">
        <v>3800</v>
      </c>
      <c r="H1460">
        <v>0.98</v>
      </c>
      <c r="I1460">
        <v>16.12</v>
      </c>
      <c r="J1460" t="s">
        <v>626</v>
      </c>
      <c r="K1460" t="s">
        <v>748</v>
      </c>
      <c r="L1460" t="s">
        <v>78</v>
      </c>
      <c r="M1460" t="s">
        <v>78</v>
      </c>
    </row>
    <row r="1461" spans="1:13" x14ac:dyDescent="0.25">
      <c r="A1461" t="s">
        <v>288</v>
      </c>
      <c r="B1461">
        <v>8.8000000000000007</v>
      </c>
      <c r="C1461">
        <v>6.5</v>
      </c>
      <c r="D1461">
        <v>2.52</v>
      </c>
      <c r="F1461">
        <v>46.6</v>
      </c>
      <c r="G1461">
        <v>3800</v>
      </c>
      <c r="H1461">
        <v>1</v>
      </c>
      <c r="I1461">
        <v>16.68</v>
      </c>
      <c r="J1461" t="s">
        <v>626</v>
      </c>
      <c r="K1461" t="s">
        <v>748</v>
      </c>
      <c r="L1461" t="s">
        <v>78</v>
      </c>
      <c r="M1461" t="s">
        <v>78</v>
      </c>
    </row>
    <row r="1462" spans="1:13" x14ac:dyDescent="0.25">
      <c r="A1462" t="s">
        <v>289</v>
      </c>
      <c r="B1462">
        <v>10.050000000000001</v>
      </c>
      <c r="C1462">
        <v>7</v>
      </c>
      <c r="D1462">
        <v>2.85</v>
      </c>
      <c r="F1462">
        <v>45</v>
      </c>
      <c r="G1462">
        <v>7000</v>
      </c>
      <c r="H1462">
        <v>1</v>
      </c>
      <c r="I1462">
        <v>14.85</v>
      </c>
      <c r="J1462" t="s">
        <v>626</v>
      </c>
      <c r="K1462" t="s">
        <v>748</v>
      </c>
      <c r="L1462" t="s">
        <v>78</v>
      </c>
      <c r="M1462" t="s">
        <v>78</v>
      </c>
    </row>
    <row r="1463" spans="1:13" x14ac:dyDescent="0.25">
      <c r="A1463" t="s">
        <v>648</v>
      </c>
      <c r="B1463">
        <v>10.74</v>
      </c>
      <c r="C1463">
        <v>9.8000000000000007</v>
      </c>
      <c r="D1463">
        <v>3.15</v>
      </c>
      <c r="F1463">
        <v>52</v>
      </c>
      <c r="G1463">
        <v>8250</v>
      </c>
      <c r="H1463">
        <v>1</v>
      </c>
      <c r="I1463">
        <v>19.149999999999999</v>
      </c>
      <c r="J1463" t="s">
        <v>627</v>
      </c>
      <c r="K1463" t="s">
        <v>748</v>
      </c>
      <c r="L1463" t="s">
        <v>78</v>
      </c>
      <c r="M1463" t="s">
        <v>78</v>
      </c>
    </row>
    <row r="1464" spans="1:13" x14ac:dyDescent="0.25">
      <c r="A1464" t="s">
        <v>1371</v>
      </c>
      <c r="B1464">
        <v>12.98</v>
      </c>
      <c r="C1464">
        <v>10.6</v>
      </c>
      <c r="D1464">
        <v>4</v>
      </c>
      <c r="F1464">
        <v>100</v>
      </c>
      <c r="G1464">
        <v>11500</v>
      </c>
      <c r="H1464">
        <v>1.02</v>
      </c>
      <c r="I1464">
        <v>27</v>
      </c>
      <c r="J1464" t="s">
        <v>625</v>
      </c>
      <c r="K1464" t="s">
        <v>748</v>
      </c>
      <c r="L1464" t="s">
        <v>78</v>
      </c>
      <c r="M1464" t="s">
        <v>78</v>
      </c>
    </row>
    <row r="1465" spans="1:13" x14ac:dyDescent="0.25">
      <c r="A1465" t="s">
        <v>1372</v>
      </c>
      <c r="B1465">
        <v>9.5500000000000007</v>
      </c>
      <c r="C1465">
        <v>7.6</v>
      </c>
      <c r="D1465">
        <v>3.15</v>
      </c>
      <c r="F1465">
        <v>58</v>
      </c>
      <c r="G1465">
        <v>3900</v>
      </c>
      <c r="H1465">
        <v>1.04</v>
      </c>
      <c r="I1465">
        <v>21.65</v>
      </c>
      <c r="J1465" t="s">
        <v>627</v>
      </c>
      <c r="K1465" t="s">
        <v>748</v>
      </c>
      <c r="L1465" t="s">
        <v>78</v>
      </c>
      <c r="M1465" t="s">
        <v>78</v>
      </c>
    </row>
    <row r="1466" spans="1:13" x14ac:dyDescent="0.25">
      <c r="A1466" t="s">
        <v>1764</v>
      </c>
      <c r="B1466">
        <v>8.8699999999999992</v>
      </c>
      <c r="C1466">
        <v>6.34</v>
      </c>
      <c r="D1466">
        <v>2.72</v>
      </c>
      <c r="F1466">
        <v>43</v>
      </c>
      <c r="G1466">
        <v>3500</v>
      </c>
      <c r="H1466">
        <v>1</v>
      </c>
      <c r="I1466">
        <v>16.239999999999998</v>
      </c>
      <c r="J1466" t="s">
        <v>626</v>
      </c>
      <c r="K1466" t="s">
        <v>748</v>
      </c>
      <c r="L1466" t="s">
        <v>78</v>
      </c>
      <c r="M1466" t="s">
        <v>78</v>
      </c>
    </row>
    <row r="1467" spans="1:13" x14ac:dyDescent="0.25">
      <c r="A1467" t="s">
        <v>1765</v>
      </c>
      <c r="B1467">
        <v>11.2</v>
      </c>
      <c r="C1467">
        <v>9.1999999999999993</v>
      </c>
      <c r="D1467">
        <v>3.5</v>
      </c>
      <c r="F1467">
        <v>73</v>
      </c>
      <c r="G1467">
        <v>6200</v>
      </c>
      <c r="H1467">
        <v>1</v>
      </c>
      <c r="I1467">
        <v>23.97</v>
      </c>
      <c r="J1467" t="s">
        <v>623</v>
      </c>
      <c r="K1467" t="s">
        <v>748</v>
      </c>
      <c r="L1467" t="s">
        <v>78</v>
      </c>
      <c r="M1467" t="s">
        <v>78</v>
      </c>
    </row>
    <row r="1468" spans="1:13" x14ac:dyDescent="0.25">
      <c r="A1468" t="s">
        <v>450</v>
      </c>
      <c r="B1468">
        <v>6.5</v>
      </c>
      <c r="C1468">
        <v>5.97</v>
      </c>
      <c r="D1468">
        <v>1.9</v>
      </c>
      <c r="F1468">
        <v>25</v>
      </c>
      <c r="G1468">
        <v>1050</v>
      </c>
      <c r="H1468">
        <v>1</v>
      </c>
      <c r="I1468">
        <v>15.39</v>
      </c>
      <c r="J1468" t="s">
        <v>626</v>
      </c>
      <c r="K1468" t="s">
        <v>748</v>
      </c>
      <c r="L1468" t="s">
        <v>78</v>
      </c>
      <c r="M1468" t="s">
        <v>78</v>
      </c>
    </row>
    <row r="1469" spans="1:13" x14ac:dyDescent="0.25">
      <c r="A1469" t="s">
        <v>1615</v>
      </c>
      <c r="B1469">
        <v>6.65</v>
      </c>
      <c r="C1469">
        <v>5.7</v>
      </c>
      <c r="D1469">
        <v>2.1</v>
      </c>
      <c r="F1469">
        <v>23.12</v>
      </c>
      <c r="G1469">
        <v>1000</v>
      </c>
      <c r="H1469">
        <v>1</v>
      </c>
      <c r="I1469">
        <v>14.53</v>
      </c>
      <c r="J1469" t="s">
        <v>626</v>
      </c>
      <c r="K1469" t="s">
        <v>748</v>
      </c>
      <c r="L1469" t="s">
        <v>78</v>
      </c>
      <c r="M1469" t="s">
        <v>78</v>
      </c>
    </row>
    <row r="1470" spans="1:13" x14ac:dyDescent="0.25">
      <c r="A1470" t="s">
        <v>451</v>
      </c>
      <c r="B1470">
        <v>12.9</v>
      </c>
      <c r="C1470">
        <v>10.45</v>
      </c>
      <c r="D1470">
        <v>4</v>
      </c>
      <c r="F1470">
        <v>113</v>
      </c>
      <c r="G1470">
        <v>8500</v>
      </c>
      <c r="H1470">
        <v>1.07</v>
      </c>
      <c r="I1470">
        <v>32.78</v>
      </c>
      <c r="J1470" t="s">
        <v>628</v>
      </c>
      <c r="K1470" t="s">
        <v>748</v>
      </c>
      <c r="L1470" t="s">
        <v>78</v>
      </c>
      <c r="M1470" t="s">
        <v>78</v>
      </c>
    </row>
    <row r="1471" spans="1:13" x14ac:dyDescent="0.25">
      <c r="A1471" t="s">
        <v>452</v>
      </c>
      <c r="B1471">
        <v>11.38</v>
      </c>
      <c r="C1471">
        <v>9.7100000000000009</v>
      </c>
      <c r="D1471">
        <v>3.75</v>
      </c>
      <c r="F1471">
        <v>87</v>
      </c>
      <c r="G1471">
        <v>7470</v>
      </c>
      <c r="H1471">
        <v>1.03</v>
      </c>
      <c r="I1471">
        <v>26.39</v>
      </c>
      <c r="J1471" t="s">
        <v>625</v>
      </c>
      <c r="K1471" t="s">
        <v>748</v>
      </c>
      <c r="L1471" t="s">
        <v>78</v>
      </c>
      <c r="M1471" t="s">
        <v>78</v>
      </c>
    </row>
    <row r="1472" spans="1:13" x14ac:dyDescent="0.25">
      <c r="A1472" t="s">
        <v>1766</v>
      </c>
      <c r="B1472">
        <v>8.23</v>
      </c>
      <c r="C1472">
        <v>6.91</v>
      </c>
      <c r="D1472">
        <v>2.98</v>
      </c>
      <c r="F1472">
        <v>40</v>
      </c>
      <c r="G1472">
        <v>2440</v>
      </c>
      <c r="H1472">
        <v>1</v>
      </c>
      <c r="I1472">
        <v>17.97</v>
      </c>
      <c r="J1472" t="s">
        <v>626</v>
      </c>
      <c r="K1472" t="s">
        <v>748</v>
      </c>
      <c r="L1472" t="s">
        <v>78</v>
      </c>
      <c r="M1472" t="s">
        <v>78</v>
      </c>
    </row>
    <row r="1473" spans="1:13" x14ac:dyDescent="0.25">
      <c r="A1473" t="s">
        <v>1767</v>
      </c>
      <c r="B1473">
        <v>9.41</v>
      </c>
      <c r="C1473">
        <v>7.81</v>
      </c>
      <c r="D1473">
        <v>3.1</v>
      </c>
      <c r="F1473">
        <v>50</v>
      </c>
      <c r="G1473">
        <v>3500</v>
      </c>
      <c r="H1473">
        <v>1</v>
      </c>
      <c r="I1473">
        <v>20.170000000000002</v>
      </c>
      <c r="J1473" t="s">
        <v>627</v>
      </c>
      <c r="K1473" t="s">
        <v>748</v>
      </c>
      <c r="L1473" t="s">
        <v>78</v>
      </c>
      <c r="M1473" t="s">
        <v>78</v>
      </c>
    </row>
    <row r="1474" spans="1:13" x14ac:dyDescent="0.25">
      <c r="A1474" t="s">
        <v>1768</v>
      </c>
      <c r="B1474">
        <v>10.25</v>
      </c>
      <c r="C1474">
        <v>8.1</v>
      </c>
      <c r="D1474">
        <v>3.35</v>
      </c>
      <c r="F1474">
        <v>66.69</v>
      </c>
      <c r="G1474">
        <v>4500</v>
      </c>
      <c r="H1474">
        <v>1</v>
      </c>
      <c r="I1474">
        <v>22.75</v>
      </c>
      <c r="J1474" t="s">
        <v>623</v>
      </c>
      <c r="K1474" t="s">
        <v>748</v>
      </c>
      <c r="L1474" t="s">
        <v>78</v>
      </c>
      <c r="M1474" t="s">
        <v>78</v>
      </c>
    </row>
    <row r="1475" spans="1:13" x14ac:dyDescent="0.25">
      <c r="A1475" t="s">
        <v>1769</v>
      </c>
      <c r="B1475">
        <v>10.97</v>
      </c>
      <c r="C1475">
        <v>8.5500000000000007</v>
      </c>
      <c r="D1475">
        <v>3.05</v>
      </c>
      <c r="F1475">
        <v>62</v>
      </c>
      <c r="G1475">
        <v>8000</v>
      </c>
      <c r="H1475">
        <v>1</v>
      </c>
      <c r="I1475">
        <v>19.489999999999998</v>
      </c>
      <c r="J1475" t="s">
        <v>627</v>
      </c>
      <c r="K1475" t="s">
        <v>748</v>
      </c>
      <c r="L1475" t="s">
        <v>78</v>
      </c>
      <c r="M1475" t="s">
        <v>78</v>
      </c>
    </row>
    <row r="1476" spans="1:13" x14ac:dyDescent="0.25">
      <c r="A1476" t="s">
        <v>1770</v>
      </c>
      <c r="B1476">
        <v>8.48</v>
      </c>
      <c r="C1476">
        <v>7.23</v>
      </c>
      <c r="D1476">
        <v>2.82</v>
      </c>
      <c r="F1476">
        <v>67</v>
      </c>
      <c r="G1476">
        <v>1315</v>
      </c>
      <c r="H1476">
        <v>1.1000000000000001</v>
      </c>
      <c r="I1476">
        <v>31.41</v>
      </c>
      <c r="J1476" t="s">
        <v>624</v>
      </c>
      <c r="K1476" t="s">
        <v>748</v>
      </c>
      <c r="L1476" t="s">
        <v>78</v>
      </c>
      <c r="M1476" t="s">
        <v>78</v>
      </c>
    </row>
    <row r="1477" spans="1:13" x14ac:dyDescent="0.25">
      <c r="A1477" t="s">
        <v>599</v>
      </c>
      <c r="B1477">
        <v>12.26</v>
      </c>
      <c r="C1477">
        <v>10.65</v>
      </c>
      <c r="D1477">
        <v>3.65</v>
      </c>
      <c r="F1477">
        <v>97</v>
      </c>
      <c r="G1477">
        <v>7500</v>
      </c>
      <c r="H1477">
        <v>1.05</v>
      </c>
      <c r="I1477">
        <v>30.98</v>
      </c>
      <c r="J1477" t="s">
        <v>624</v>
      </c>
      <c r="K1477" t="s">
        <v>748</v>
      </c>
      <c r="L1477" t="s">
        <v>78</v>
      </c>
      <c r="M1477" t="s">
        <v>78</v>
      </c>
    </row>
    <row r="1478" spans="1:13" x14ac:dyDescent="0.25">
      <c r="A1478" t="s">
        <v>530</v>
      </c>
      <c r="B1478">
        <v>9.8000000000000007</v>
      </c>
      <c r="C1478">
        <v>8.25</v>
      </c>
      <c r="D1478">
        <v>2</v>
      </c>
      <c r="F1478">
        <v>35</v>
      </c>
      <c r="G1478">
        <v>1800</v>
      </c>
      <c r="H1478">
        <v>1.04</v>
      </c>
      <c r="I1478">
        <v>24.11</v>
      </c>
      <c r="J1478" t="s">
        <v>623</v>
      </c>
      <c r="K1478" t="s">
        <v>748</v>
      </c>
      <c r="L1478" t="s">
        <v>78</v>
      </c>
      <c r="M1478" t="s">
        <v>78</v>
      </c>
    </row>
    <row r="1479" spans="1:13" x14ac:dyDescent="0.25">
      <c r="A1479" t="s">
        <v>453</v>
      </c>
      <c r="B1479">
        <v>9</v>
      </c>
      <c r="C1479">
        <v>8</v>
      </c>
      <c r="D1479">
        <v>2.8</v>
      </c>
      <c r="F1479">
        <v>35</v>
      </c>
      <c r="G1479">
        <v>5500</v>
      </c>
      <c r="H1479">
        <v>1</v>
      </c>
      <c r="I1479">
        <v>14.71</v>
      </c>
      <c r="J1479" t="s">
        <v>626</v>
      </c>
      <c r="K1479" t="s">
        <v>748</v>
      </c>
      <c r="L1479" t="s">
        <v>78</v>
      </c>
      <c r="M1479" t="s">
        <v>78</v>
      </c>
    </row>
    <row r="1480" spans="1:13" x14ac:dyDescent="0.25">
      <c r="A1480" t="s">
        <v>1573</v>
      </c>
      <c r="B1480">
        <v>6.5</v>
      </c>
      <c r="C1480">
        <v>5.4</v>
      </c>
      <c r="D1480">
        <v>2.1</v>
      </c>
      <c r="F1480">
        <v>22</v>
      </c>
      <c r="G1480">
        <v>700</v>
      </c>
      <c r="H1480">
        <v>1</v>
      </c>
      <c r="I1480">
        <v>14.95</v>
      </c>
      <c r="J1480" t="s">
        <v>626</v>
      </c>
      <c r="K1480" t="s">
        <v>748</v>
      </c>
      <c r="L1480" t="s">
        <v>78</v>
      </c>
      <c r="M1480" t="s">
        <v>78</v>
      </c>
    </row>
    <row r="1481" spans="1:13" x14ac:dyDescent="0.25">
      <c r="A1481" t="s">
        <v>1574</v>
      </c>
      <c r="B1481">
        <v>6.5</v>
      </c>
      <c r="C1481">
        <v>5.7</v>
      </c>
      <c r="D1481">
        <v>2.5</v>
      </c>
      <c r="F1481">
        <v>28</v>
      </c>
      <c r="G1481">
        <v>1200</v>
      </c>
      <c r="H1481">
        <v>1</v>
      </c>
      <c r="I1481">
        <v>15.27</v>
      </c>
      <c r="J1481" t="s">
        <v>626</v>
      </c>
      <c r="K1481" t="s">
        <v>748</v>
      </c>
      <c r="L1481" t="s">
        <v>78</v>
      </c>
      <c r="M1481" t="s">
        <v>78</v>
      </c>
    </row>
    <row r="1482" spans="1:13" x14ac:dyDescent="0.25">
      <c r="A1482" t="s">
        <v>1575</v>
      </c>
      <c r="B1482">
        <v>8.25</v>
      </c>
      <c r="C1482">
        <v>7</v>
      </c>
      <c r="D1482">
        <v>2.46</v>
      </c>
      <c r="F1482">
        <v>34</v>
      </c>
      <c r="G1482">
        <v>2300</v>
      </c>
      <c r="H1482">
        <v>1</v>
      </c>
      <c r="I1482">
        <v>16.96</v>
      </c>
      <c r="J1482" t="s">
        <v>626</v>
      </c>
      <c r="K1482" t="s">
        <v>748</v>
      </c>
      <c r="L1482" t="s">
        <v>78</v>
      </c>
      <c r="M1482" t="s">
        <v>78</v>
      </c>
    </row>
    <row r="1483" spans="1:13" x14ac:dyDescent="0.25">
      <c r="A1483" t="s">
        <v>1576</v>
      </c>
      <c r="B1483">
        <v>9.2200000000000006</v>
      </c>
      <c r="C1483">
        <v>7.9</v>
      </c>
      <c r="D1483">
        <v>2.96</v>
      </c>
      <c r="F1483">
        <v>46</v>
      </c>
      <c r="G1483">
        <v>3200</v>
      </c>
      <c r="H1483">
        <v>1</v>
      </c>
      <c r="I1483">
        <v>19.88</v>
      </c>
      <c r="J1483" t="s">
        <v>627</v>
      </c>
      <c r="K1483" t="s">
        <v>748</v>
      </c>
      <c r="L1483" t="s">
        <v>78</v>
      </c>
      <c r="M1483" t="s">
        <v>78</v>
      </c>
    </row>
    <row r="1484" spans="1:13" x14ac:dyDescent="0.25">
      <c r="A1484" t="s">
        <v>1577</v>
      </c>
      <c r="B1484">
        <v>8.31</v>
      </c>
      <c r="C1484">
        <v>6.6</v>
      </c>
      <c r="D1484">
        <v>2.5099999999999998</v>
      </c>
      <c r="F1484">
        <v>32</v>
      </c>
      <c r="G1484">
        <v>2200</v>
      </c>
      <c r="H1484">
        <v>1</v>
      </c>
      <c r="I1484">
        <v>16.09</v>
      </c>
      <c r="J1484" t="s">
        <v>626</v>
      </c>
      <c r="K1484" t="s">
        <v>748</v>
      </c>
      <c r="L1484" t="s">
        <v>78</v>
      </c>
      <c r="M1484" t="s">
        <v>78</v>
      </c>
    </row>
    <row r="1485" spans="1:13" x14ac:dyDescent="0.25">
      <c r="A1485" t="s">
        <v>1578</v>
      </c>
      <c r="B1485">
        <v>7.9</v>
      </c>
      <c r="C1485">
        <v>6.62</v>
      </c>
      <c r="D1485">
        <v>2.8</v>
      </c>
      <c r="F1485">
        <v>36</v>
      </c>
      <c r="G1485">
        <v>1820</v>
      </c>
      <c r="H1485">
        <v>1</v>
      </c>
      <c r="I1485">
        <v>17.809999999999999</v>
      </c>
      <c r="J1485" t="s">
        <v>626</v>
      </c>
      <c r="K1485" t="s">
        <v>748</v>
      </c>
      <c r="L1485" t="s">
        <v>78</v>
      </c>
      <c r="M1485" t="s">
        <v>78</v>
      </c>
    </row>
    <row r="1486" spans="1:13" x14ac:dyDescent="0.25">
      <c r="A1486" t="s">
        <v>1579</v>
      </c>
      <c r="B1486">
        <v>9.2200000000000006</v>
      </c>
      <c r="C1486">
        <v>7.32</v>
      </c>
      <c r="D1486">
        <v>2.92</v>
      </c>
      <c r="F1486">
        <v>45</v>
      </c>
      <c r="G1486">
        <v>3400</v>
      </c>
      <c r="H1486">
        <v>1</v>
      </c>
      <c r="I1486">
        <v>18.45</v>
      </c>
      <c r="J1486" t="s">
        <v>627</v>
      </c>
      <c r="K1486" t="s">
        <v>748</v>
      </c>
      <c r="L1486" t="s">
        <v>78</v>
      </c>
      <c r="M1486" t="s">
        <v>78</v>
      </c>
    </row>
    <row r="1487" spans="1:13" x14ac:dyDescent="0.25">
      <c r="A1487" t="s">
        <v>1580</v>
      </c>
      <c r="B1487">
        <v>10.44</v>
      </c>
      <c r="C1487">
        <v>8.4</v>
      </c>
      <c r="D1487">
        <v>3.25</v>
      </c>
      <c r="F1487">
        <v>66</v>
      </c>
      <c r="G1487">
        <v>5580</v>
      </c>
      <c r="H1487">
        <v>1.05</v>
      </c>
      <c r="I1487">
        <v>22.84</v>
      </c>
      <c r="J1487" t="s">
        <v>623</v>
      </c>
      <c r="K1487" t="s">
        <v>748</v>
      </c>
      <c r="L1487" t="s">
        <v>78</v>
      </c>
      <c r="M1487" t="s">
        <v>78</v>
      </c>
    </row>
    <row r="1488" spans="1:13" x14ac:dyDescent="0.25">
      <c r="A1488" t="s">
        <v>1581</v>
      </c>
      <c r="B1488">
        <v>12</v>
      </c>
      <c r="C1488">
        <v>9.8000000000000007</v>
      </c>
      <c r="D1488">
        <v>3.64</v>
      </c>
      <c r="F1488">
        <v>94</v>
      </c>
      <c r="G1488">
        <v>8600</v>
      </c>
      <c r="H1488">
        <v>1</v>
      </c>
      <c r="I1488">
        <v>26.14</v>
      </c>
      <c r="J1488" t="s">
        <v>625</v>
      </c>
      <c r="K1488" t="s">
        <v>748</v>
      </c>
      <c r="L1488" t="s">
        <v>78</v>
      </c>
      <c r="M1488" t="s">
        <v>78</v>
      </c>
    </row>
    <row r="1489" spans="1:13" x14ac:dyDescent="0.25">
      <c r="A1489" t="s">
        <v>1582</v>
      </c>
      <c r="B1489">
        <v>6.6</v>
      </c>
      <c r="C1489">
        <v>5.7</v>
      </c>
      <c r="D1489">
        <v>2.2000000000000002</v>
      </c>
      <c r="F1489">
        <v>22</v>
      </c>
      <c r="G1489">
        <v>1150</v>
      </c>
      <c r="H1489">
        <v>1</v>
      </c>
      <c r="I1489">
        <v>13.6</v>
      </c>
      <c r="J1489" t="s">
        <v>626</v>
      </c>
      <c r="K1489" t="s">
        <v>748</v>
      </c>
      <c r="L1489" t="s">
        <v>78</v>
      </c>
      <c r="M1489" t="s">
        <v>78</v>
      </c>
    </row>
    <row r="1490" spans="1:13" x14ac:dyDescent="0.25">
      <c r="A1490" t="s">
        <v>1583</v>
      </c>
      <c r="B1490">
        <v>7.3</v>
      </c>
      <c r="C1490">
        <v>6.5</v>
      </c>
      <c r="D1490">
        <v>2.74</v>
      </c>
      <c r="F1490">
        <v>36</v>
      </c>
      <c r="G1490">
        <v>1100</v>
      </c>
      <c r="H1490">
        <v>1.0900000000000001</v>
      </c>
      <c r="I1490">
        <v>21.56</v>
      </c>
      <c r="J1490" t="s">
        <v>627</v>
      </c>
      <c r="K1490" t="s">
        <v>748</v>
      </c>
      <c r="L1490">
        <v>0</v>
      </c>
      <c r="M1490">
        <v>0</v>
      </c>
    </row>
    <row r="1491" spans="1:13" x14ac:dyDescent="0.25">
      <c r="A1491" t="s">
        <v>1584</v>
      </c>
      <c r="B1491">
        <v>7.66</v>
      </c>
      <c r="C1491">
        <v>6.1</v>
      </c>
      <c r="D1491">
        <v>2.5</v>
      </c>
      <c r="F1491">
        <v>31</v>
      </c>
      <c r="G1491">
        <v>1900</v>
      </c>
      <c r="H1491">
        <v>1</v>
      </c>
      <c r="I1491">
        <v>15.34</v>
      </c>
      <c r="J1491" t="s">
        <v>626</v>
      </c>
      <c r="K1491" t="s">
        <v>748</v>
      </c>
      <c r="L1491" t="s">
        <v>78</v>
      </c>
      <c r="M1491" t="s">
        <v>78</v>
      </c>
    </row>
    <row r="1492" spans="1:13" x14ac:dyDescent="0.25">
      <c r="A1492" t="s">
        <v>1585</v>
      </c>
      <c r="B1492">
        <v>10.38</v>
      </c>
      <c r="C1492">
        <v>8.35</v>
      </c>
      <c r="D1492">
        <v>3.24</v>
      </c>
      <c r="F1492">
        <v>61</v>
      </c>
      <c r="G1492">
        <v>5580</v>
      </c>
      <c r="H1492">
        <v>1</v>
      </c>
      <c r="I1492">
        <v>20.8</v>
      </c>
      <c r="J1492" t="s">
        <v>627</v>
      </c>
      <c r="K1492" t="s">
        <v>748</v>
      </c>
      <c r="L1492" t="s">
        <v>78</v>
      </c>
      <c r="M1492" t="s">
        <v>78</v>
      </c>
    </row>
    <row r="1493" spans="1:13" x14ac:dyDescent="0.25">
      <c r="A1493" t="s">
        <v>1586</v>
      </c>
      <c r="B1493">
        <v>8.2200000000000006</v>
      </c>
      <c r="C1493">
        <v>6.5</v>
      </c>
      <c r="D1493">
        <v>2.72</v>
      </c>
      <c r="F1493">
        <v>37</v>
      </c>
      <c r="G1493">
        <v>2500</v>
      </c>
      <c r="H1493">
        <v>1</v>
      </c>
      <c r="I1493">
        <v>16.46</v>
      </c>
      <c r="J1493" t="s">
        <v>626</v>
      </c>
      <c r="K1493" t="s">
        <v>748</v>
      </c>
      <c r="L1493" t="s">
        <v>78</v>
      </c>
      <c r="M1493" t="s">
        <v>78</v>
      </c>
    </row>
    <row r="1494" spans="1:13" x14ac:dyDescent="0.25">
      <c r="A1494" t="s">
        <v>1587</v>
      </c>
      <c r="B1494">
        <v>9.33</v>
      </c>
      <c r="C1494">
        <v>7.6</v>
      </c>
      <c r="D1494">
        <v>2.95</v>
      </c>
      <c r="F1494">
        <v>53</v>
      </c>
      <c r="G1494">
        <v>4400</v>
      </c>
      <c r="H1494">
        <v>1.02</v>
      </c>
      <c r="I1494">
        <v>19.38</v>
      </c>
      <c r="J1494" t="s">
        <v>627</v>
      </c>
      <c r="K1494" t="s">
        <v>748</v>
      </c>
      <c r="L1494" t="s">
        <v>78</v>
      </c>
      <c r="M1494" t="s">
        <v>78</v>
      </c>
    </row>
    <row r="1495" spans="1:13" x14ac:dyDescent="0.25">
      <c r="A1495" t="s">
        <v>1588</v>
      </c>
      <c r="B1495">
        <v>8.36</v>
      </c>
      <c r="C1495">
        <v>6.06</v>
      </c>
      <c r="D1495">
        <v>2.61</v>
      </c>
      <c r="F1495">
        <v>33</v>
      </c>
      <c r="G1495">
        <v>2480</v>
      </c>
      <c r="H1495">
        <v>1</v>
      </c>
      <c r="I1495">
        <v>15.06</v>
      </c>
      <c r="J1495" t="s">
        <v>626</v>
      </c>
      <c r="K1495" t="s">
        <v>748</v>
      </c>
      <c r="L1495" t="s">
        <v>78</v>
      </c>
      <c r="M1495" t="s">
        <v>78</v>
      </c>
    </row>
    <row r="1496" spans="1:13" x14ac:dyDescent="0.25">
      <c r="A1496" t="s">
        <v>1589</v>
      </c>
      <c r="B1496">
        <v>10.35</v>
      </c>
      <c r="C1496">
        <v>8.27</v>
      </c>
      <c r="D1496">
        <v>2.97</v>
      </c>
      <c r="F1496">
        <v>60</v>
      </c>
      <c r="G1496">
        <v>3995</v>
      </c>
      <c r="H1496">
        <v>1</v>
      </c>
      <c r="I1496">
        <v>22.82</v>
      </c>
      <c r="J1496" t="s">
        <v>623</v>
      </c>
      <c r="K1496" t="s">
        <v>748</v>
      </c>
      <c r="L1496" t="s">
        <v>78</v>
      </c>
      <c r="M1496" t="s">
        <v>78</v>
      </c>
    </row>
    <row r="1497" spans="1:13" x14ac:dyDescent="0.25">
      <c r="A1497" t="s">
        <v>1590</v>
      </c>
      <c r="B1497">
        <v>10</v>
      </c>
      <c r="C1497">
        <v>8.5</v>
      </c>
      <c r="D1497">
        <v>3.22</v>
      </c>
      <c r="F1497">
        <v>53</v>
      </c>
      <c r="G1497">
        <v>8500</v>
      </c>
      <c r="H1497">
        <v>1</v>
      </c>
      <c r="I1497">
        <v>16.920000000000002</v>
      </c>
      <c r="J1497" t="s">
        <v>626</v>
      </c>
      <c r="K1497" t="s">
        <v>748</v>
      </c>
      <c r="L1497" t="s">
        <v>78</v>
      </c>
      <c r="M1497" t="s">
        <v>78</v>
      </c>
    </row>
    <row r="1498" spans="1:13" x14ac:dyDescent="0.25">
      <c r="A1498" t="s">
        <v>454</v>
      </c>
      <c r="B1498">
        <v>9</v>
      </c>
      <c r="C1498">
        <v>7.8</v>
      </c>
      <c r="D1498">
        <v>3</v>
      </c>
      <c r="F1498">
        <v>42</v>
      </c>
      <c r="G1498">
        <v>7500</v>
      </c>
      <c r="H1498">
        <v>1</v>
      </c>
      <c r="I1498">
        <v>14.34</v>
      </c>
      <c r="J1498" t="s">
        <v>626</v>
      </c>
      <c r="K1498" t="s">
        <v>748</v>
      </c>
      <c r="L1498">
        <v>0</v>
      </c>
      <c r="M1498">
        <v>0</v>
      </c>
    </row>
    <row r="1499" spans="1:13" x14ac:dyDescent="0.25">
      <c r="A1499" t="s">
        <v>291</v>
      </c>
      <c r="B1499">
        <v>13.8</v>
      </c>
      <c r="C1499">
        <v>12.25</v>
      </c>
      <c r="D1499">
        <v>3.93</v>
      </c>
      <c r="F1499">
        <v>135.69</v>
      </c>
      <c r="G1499">
        <v>16000</v>
      </c>
      <c r="H1499">
        <v>1.02</v>
      </c>
      <c r="I1499">
        <v>31.95</v>
      </c>
      <c r="J1499" t="s">
        <v>624</v>
      </c>
      <c r="K1499" t="s">
        <v>748</v>
      </c>
      <c r="L1499" t="s">
        <v>78</v>
      </c>
      <c r="M1499" t="s">
        <v>78</v>
      </c>
    </row>
    <row r="1500" spans="1:13" x14ac:dyDescent="0.25">
      <c r="A1500" t="s">
        <v>1591</v>
      </c>
      <c r="B1500">
        <v>9</v>
      </c>
      <c r="C1500">
        <v>7.5</v>
      </c>
      <c r="D1500">
        <v>3</v>
      </c>
      <c r="F1500">
        <v>52</v>
      </c>
      <c r="G1500">
        <v>6500</v>
      </c>
      <c r="H1500">
        <v>1</v>
      </c>
      <c r="I1500">
        <v>16.309999999999999</v>
      </c>
      <c r="J1500" t="s">
        <v>626</v>
      </c>
      <c r="K1500" t="s">
        <v>748</v>
      </c>
      <c r="L1500" t="s">
        <v>78</v>
      </c>
      <c r="M1500" t="s">
        <v>78</v>
      </c>
    </row>
    <row r="1501" spans="1:13" x14ac:dyDescent="0.25">
      <c r="A1501" t="s">
        <v>1592</v>
      </c>
      <c r="B1501">
        <v>8.6999999999999993</v>
      </c>
      <c r="C1501">
        <v>6.8</v>
      </c>
      <c r="D1501">
        <v>3.05</v>
      </c>
      <c r="F1501">
        <v>41.75</v>
      </c>
      <c r="G1501">
        <v>3000</v>
      </c>
      <c r="H1501">
        <v>1.02</v>
      </c>
      <c r="I1501">
        <v>17.82</v>
      </c>
      <c r="J1501" t="s">
        <v>626</v>
      </c>
      <c r="K1501" t="s">
        <v>748</v>
      </c>
      <c r="L1501" t="s">
        <v>78</v>
      </c>
      <c r="M1501" t="s">
        <v>78</v>
      </c>
    </row>
    <row r="1502" spans="1:13" x14ac:dyDescent="0.25">
      <c r="A1502" t="s">
        <v>1593</v>
      </c>
      <c r="B1502">
        <v>7.25</v>
      </c>
      <c r="C1502">
        <v>5.42</v>
      </c>
      <c r="D1502">
        <v>2.5</v>
      </c>
      <c r="F1502">
        <v>25</v>
      </c>
      <c r="G1502">
        <v>1100</v>
      </c>
      <c r="H1502">
        <v>1.02</v>
      </c>
      <c r="I1502">
        <v>15.19</v>
      </c>
      <c r="J1502" t="s">
        <v>626</v>
      </c>
      <c r="K1502" t="s">
        <v>748</v>
      </c>
      <c r="L1502" t="s">
        <v>78</v>
      </c>
      <c r="M1502" t="s">
        <v>78</v>
      </c>
    </row>
    <row r="1503" spans="1:13" x14ac:dyDescent="0.25">
      <c r="A1503" t="s">
        <v>1272</v>
      </c>
      <c r="B1503">
        <v>10.45</v>
      </c>
      <c r="C1503">
        <v>9.34</v>
      </c>
      <c r="D1503">
        <v>2.5</v>
      </c>
      <c r="F1503">
        <v>45</v>
      </c>
      <c r="G1503">
        <v>2100</v>
      </c>
      <c r="H1503">
        <v>1.07</v>
      </c>
      <c r="I1503">
        <v>28.74</v>
      </c>
      <c r="J1503" t="s">
        <v>624</v>
      </c>
      <c r="K1503" t="s">
        <v>748</v>
      </c>
      <c r="L1503" t="s">
        <v>78</v>
      </c>
      <c r="M1503" t="s">
        <v>78</v>
      </c>
    </row>
    <row r="1504" spans="1:13" x14ac:dyDescent="0.25">
      <c r="A1504" t="s">
        <v>192</v>
      </c>
      <c r="B1504">
        <v>10.76</v>
      </c>
      <c r="C1504">
        <v>8.8000000000000007</v>
      </c>
      <c r="D1504">
        <v>3.68</v>
      </c>
      <c r="F1504">
        <v>70</v>
      </c>
      <c r="G1504">
        <v>5000</v>
      </c>
      <c r="H1504">
        <v>1.02</v>
      </c>
      <c r="I1504">
        <v>24.62</v>
      </c>
      <c r="J1504" t="s">
        <v>623</v>
      </c>
      <c r="K1504" t="s">
        <v>748</v>
      </c>
      <c r="L1504" t="s">
        <v>78</v>
      </c>
      <c r="M1504" t="s">
        <v>78</v>
      </c>
    </row>
    <row r="1505" spans="1:13" x14ac:dyDescent="0.25">
      <c r="A1505" t="s">
        <v>292</v>
      </c>
      <c r="B1505">
        <v>10.85</v>
      </c>
      <c r="C1505">
        <v>8.8800000000000008</v>
      </c>
      <c r="D1505">
        <v>3.7</v>
      </c>
      <c r="F1505">
        <v>70</v>
      </c>
      <c r="G1505">
        <v>5720</v>
      </c>
      <c r="H1505">
        <v>1.05</v>
      </c>
      <c r="I1505">
        <v>24.51</v>
      </c>
      <c r="J1505" t="s">
        <v>623</v>
      </c>
      <c r="K1505" t="s">
        <v>748</v>
      </c>
      <c r="L1505" t="s">
        <v>78</v>
      </c>
      <c r="M1505" t="s">
        <v>78</v>
      </c>
    </row>
    <row r="1506" spans="1:13" x14ac:dyDescent="0.25">
      <c r="A1506" t="s">
        <v>193</v>
      </c>
      <c r="B1506">
        <v>10.95</v>
      </c>
      <c r="C1506">
        <v>9.5</v>
      </c>
      <c r="D1506">
        <v>3.4</v>
      </c>
      <c r="F1506">
        <v>68</v>
      </c>
      <c r="G1506">
        <v>4900</v>
      </c>
      <c r="H1506">
        <v>1.07</v>
      </c>
      <c r="I1506">
        <v>26.98</v>
      </c>
      <c r="J1506" t="s">
        <v>625</v>
      </c>
      <c r="K1506" t="s">
        <v>748</v>
      </c>
      <c r="L1506" t="s">
        <v>78</v>
      </c>
      <c r="M1506" t="s">
        <v>78</v>
      </c>
    </row>
    <row r="1507" spans="1:13" x14ac:dyDescent="0.25">
      <c r="A1507" t="s">
        <v>682</v>
      </c>
      <c r="B1507">
        <v>5.7</v>
      </c>
      <c r="C1507">
        <v>5.2</v>
      </c>
      <c r="D1507">
        <v>2.4500000000000002</v>
      </c>
      <c r="F1507">
        <v>23</v>
      </c>
      <c r="G1507">
        <v>750</v>
      </c>
      <c r="H1507">
        <v>1</v>
      </c>
      <c r="I1507">
        <v>14.59</v>
      </c>
      <c r="J1507" t="s">
        <v>626</v>
      </c>
      <c r="K1507" t="s">
        <v>748</v>
      </c>
      <c r="L1507" t="s">
        <v>78</v>
      </c>
      <c r="M1507" t="s">
        <v>78</v>
      </c>
    </row>
    <row r="1508" spans="1:13" x14ac:dyDescent="0.25">
      <c r="A1508" t="s">
        <v>194</v>
      </c>
      <c r="B1508">
        <v>6.6</v>
      </c>
      <c r="C1508">
        <v>6</v>
      </c>
      <c r="D1508">
        <v>2.5</v>
      </c>
      <c r="F1508">
        <v>29</v>
      </c>
      <c r="G1508">
        <v>1100</v>
      </c>
      <c r="H1508">
        <v>1</v>
      </c>
      <c r="I1508">
        <v>16.39</v>
      </c>
      <c r="J1508" t="s">
        <v>626</v>
      </c>
      <c r="K1508" t="s">
        <v>748</v>
      </c>
      <c r="L1508" t="s">
        <v>78</v>
      </c>
      <c r="M1508" t="s">
        <v>78</v>
      </c>
    </row>
    <row r="1509" spans="1:13" x14ac:dyDescent="0.25">
      <c r="A1509" t="s">
        <v>293</v>
      </c>
      <c r="B1509">
        <v>7.25</v>
      </c>
      <c r="C1509">
        <v>5.42</v>
      </c>
      <c r="D1509">
        <v>2.5</v>
      </c>
      <c r="F1509">
        <v>25</v>
      </c>
      <c r="G1509">
        <v>1100</v>
      </c>
      <c r="H1509">
        <v>1.02</v>
      </c>
      <c r="I1509">
        <v>15.19</v>
      </c>
      <c r="J1509" t="s">
        <v>626</v>
      </c>
      <c r="K1509" t="s">
        <v>748</v>
      </c>
      <c r="L1509" t="s">
        <v>78</v>
      </c>
      <c r="M1509" t="s">
        <v>78</v>
      </c>
    </row>
    <row r="1510" spans="1:13" x14ac:dyDescent="0.25">
      <c r="A1510" t="s">
        <v>195</v>
      </c>
      <c r="B1510">
        <v>7.3</v>
      </c>
      <c r="C1510">
        <v>6.15</v>
      </c>
      <c r="D1510">
        <v>2.9</v>
      </c>
      <c r="F1510">
        <v>34.299999999999997</v>
      </c>
      <c r="G1510">
        <v>1500</v>
      </c>
      <c r="H1510">
        <v>1</v>
      </c>
      <c r="I1510">
        <v>17.5</v>
      </c>
      <c r="J1510" t="s">
        <v>626</v>
      </c>
      <c r="K1510" t="s">
        <v>748</v>
      </c>
      <c r="L1510" t="s">
        <v>78</v>
      </c>
      <c r="M1510" t="s">
        <v>78</v>
      </c>
    </row>
    <row r="1511" spans="1:13" x14ac:dyDescent="0.25">
      <c r="A1511" t="s">
        <v>196</v>
      </c>
      <c r="B1511">
        <v>7.4</v>
      </c>
      <c r="C1511">
        <v>6.7</v>
      </c>
      <c r="D1511">
        <v>2.74</v>
      </c>
      <c r="F1511">
        <v>33.700000000000003</v>
      </c>
      <c r="G1511">
        <v>1500</v>
      </c>
      <c r="H1511">
        <v>1</v>
      </c>
      <c r="I1511">
        <v>17.920000000000002</v>
      </c>
      <c r="J1511" t="s">
        <v>626</v>
      </c>
      <c r="K1511" t="s">
        <v>748</v>
      </c>
      <c r="L1511" t="s">
        <v>78</v>
      </c>
      <c r="M1511" t="s">
        <v>78</v>
      </c>
    </row>
    <row r="1512" spans="1:13" x14ac:dyDescent="0.25">
      <c r="A1512" t="s">
        <v>294</v>
      </c>
      <c r="B1512">
        <v>8.6999999999999993</v>
      </c>
      <c r="C1512">
        <v>6.8</v>
      </c>
      <c r="D1512">
        <v>3.05</v>
      </c>
      <c r="F1512">
        <v>41.75</v>
      </c>
      <c r="G1512">
        <v>3000</v>
      </c>
      <c r="H1512">
        <v>1.02</v>
      </c>
      <c r="I1512">
        <v>17.82</v>
      </c>
      <c r="J1512" t="s">
        <v>626</v>
      </c>
      <c r="K1512" t="s">
        <v>748</v>
      </c>
      <c r="L1512">
        <v>0</v>
      </c>
      <c r="M1512">
        <v>0</v>
      </c>
    </row>
    <row r="1513" spans="1:13" x14ac:dyDescent="0.25">
      <c r="A1513" t="s">
        <v>295</v>
      </c>
      <c r="B1513">
        <v>8.6999999999999993</v>
      </c>
      <c r="C1513">
        <v>6.8</v>
      </c>
      <c r="D1513">
        <v>3.05</v>
      </c>
      <c r="F1513">
        <v>41.75</v>
      </c>
      <c r="G1513">
        <v>3000</v>
      </c>
      <c r="H1513">
        <v>1</v>
      </c>
      <c r="I1513">
        <v>17.47</v>
      </c>
      <c r="J1513" t="s">
        <v>626</v>
      </c>
      <c r="K1513" t="s">
        <v>748</v>
      </c>
      <c r="L1513" t="s">
        <v>78</v>
      </c>
      <c r="M1513" t="s">
        <v>78</v>
      </c>
    </row>
    <row r="1514" spans="1:13" x14ac:dyDescent="0.25">
      <c r="A1514" t="s">
        <v>197</v>
      </c>
      <c r="B1514">
        <v>15.45</v>
      </c>
      <c r="C1514">
        <v>12</v>
      </c>
      <c r="D1514">
        <v>3.3</v>
      </c>
      <c r="F1514">
        <v>100</v>
      </c>
      <c r="G1514">
        <v>8000</v>
      </c>
      <c r="H1514">
        <v>1</v>
      </c>
      <c r="I1514">
        <v>35.89</v>
      </c>
      <c r="J1514" t="s">
        <v>628</v>
      </c>
      <c r="K1514" t="s">
        <v>748</v>
      </c>
      <c r="L1514" t="s">
        <v>78</v>
      </c>
      <c r="M1514" t="s">
        <v>78</v>
      </c>
    </row>
    <row r="1515" spans="1:13" x14ac:dyDescent="0.25">
      <c r="A1515" t="s">
        <v>488</v>
      </c>
      <c r="B1515">
        <v>12.55</v>
      </c>
      <c r="C1515">
        <v>11.1</v>
      </c>
      <c r="D1515">
        <v>3.85</v>
      </c>
      <c r="F1515">
        <v>100</v>
      </c>
      <c r="G1515">
        <v>8600</v>
      </c>
      <c r="H1515">
        <v>1.03</v>
      </c>
      <c r="I1515">
        <v>30.49</v>
      </c>
      <c r="J1515" t="s">
        <v>624</v>
      </c>
      <c r="K1515" t="s">
        <v>748</v>
      </c>
      <c r="L1515" t="s">
        <v>78</v>
      </c>
      <c r="M1515" t="s">
        <v>78</v>
      </c>
    </row>
    <row r="1516" spans="1:13" x14ac:dyDescent="0.25">
      <c r="A1516" t="s">
        <v>1298</v>
      </c>
      <c r="B1516">
        <v>13.72</v>
      </c>
      <c r="C1516">
        <v>12.28</v>
      </c>
      <c r="D1516">
        <v>4.16</v>
      </c>
      <c r="F1516">
        <v>121</v>
      </c>
      <c r="G1516">
        <v>10500</v>
      </c>
      <c r="H1516">
        <v>1.05</v>
      </c>
      <c r="I1516">
        <v>35.25</v>
      </c>
      <c r="J1516" t="s">
        <v>628</v>
      </c>
      <c r="K1516" t="s">
        <v>748</v>
      </c>
      <c r="L1516" t="s">
        <v>78</v>
      </c>
      <c r="M1516" t="s">
        <v>78</v>
      </c>
    </row>
    <row r="1517" spans="1:13" x14ac:dyDescent="0.25">
      <c r="A1517" t="s">
        <v>489</v>
      </c>
      <c r="B1517">
        <v>10.76</v>
      </c>
      <c r="C1517">
        <v>9.6999999999999993</v>
      </c>
      <c r="D1517">
        <v>3.49</v>
      </c>
      <c r="F1517">
        <v>75</v>
      </c>
      <c r="G1517">
        <v>5300</v>
      </c>
      <c r="H1517">
        <v>1</v>
      </c>
      <c r="I1517">
        <v>25.98</v>
      </c>
      <c r="J1517" t="s">
        <v>625</v>
      </c>
      <c r="K1517" t="s">
        <v>748</v>
      </c>
      <c r="L1517" t="s">
        <v>78</v>
      </c>
      <c r="M1517" t="s">
        <v>78</v>
      </c>
    </row>
    <row r="1518" spans="1:13" x14ac:dyDescent="0.25">
      <c r="A1518" t="s">
        <v>455</v>
      </c>
      <c r="B1518">
        <v>9.25</v>
      </c>
      <c r="C1518">
        <v>7.47</v>
      </c>
      <c r="D1518">
        <v>3.31</v>
      </c>
      <c r="F1518">
        <v>48</v>
      </c>
      <c r="G1518">
        <v>4091</v>
      </c>
      <c r="H1518">
        <v>1</v>
      </c>
      <c r="I1518">
        <v>18.399999999999999</v>
      </c>
      <c r="J1518" t="s">
        <v>627</v>
      </c>
      <c r="K1518" t="s">
        <v>748</v>
      </c>
      <c r="L1518" t="s">
        <v>78</v>
      </c>
      <c r="M1518" t="s">
        <v>78</v>
      </c>
    </row>
    <row r="1519" spans="1:13" x14ac:dyDescent="0.25">
      <c r="A1519" t="s">
        <v>456</v>
      </c>
      <c r="B1519">
        <v>10.14</v>
      </c>
      <c r="C1519">
        <v>8.66</v>
      </c>
      <c r="D1519">
        <v>3.4</v>
      </c>
      <c r="F1519">
        <v>52</v>
      </c>
      <c r="G1519">
        <v>6500</v>
      </c>
      <c r="H1519">
        <v>1</v>
      </c>
      <c r="I1519">
        <v>18.55</v>
      </c>
      <c r="J1519" t="s">
        <v>627</v>
      </c>
      <c r="K1519" t="s">
        <v>748</v>
      </c>
      <c r="L1519" t="s">
        <v>78</v>
      </c>
      <c r="M1519" t="s">
        <v>78</v>
      </c>
    </row>
    <row r="1520" spans="1:13" x14ac:dyDescent="0.25">
      <c r="A1520" t="s">
        <v>198</v>
      </c>
      <c r="B1520">
        <v>7.93</v>
      </c>
      <c r="C1520">
        <v>6.5</v>
      </c>
      <c r="D1520">
        <v>2.6</v>
      </c>
      <c r="F1520">
        <v>39</v>
      </c>
      <c r="G1520">
        <v>3039</v>
      </c>
      <c r="H1520">
        <v>1</v>
      </c>
      <c r="I1520">
        <v>15.7</v>
      </c>
      <c r="J1520" t="s">
        <v>626</v>
      </c>
      <c r="K1520" t="s">
        <v>748</v>
      </c>
      <c r="L1520" t="s">
        <v>78</v>
      </c>
      <c r="M1520" t="s">
        <v>78</v>
      </c>
    </row>
    <row r="1521" spans="1:13" x14ac:dyDescent="0.25">
      <c r="A1521" t="s">
        <v>296</v>
      </c>
      <c r="B1521">
        <v>6.71</v>
      </c>
      <c r="C1521">
        <v>5.79</v>
      </c>
      <c r="D1521">
        <v>2.44</v>
      </c>
      <c r="F1521">
        <v>28.66</v>
      </c>
      <c r="G1521">
        <v>1470</v>
      </c>
      <c r="H1521">
        <v>1.04</v>
      </c>
      <c r="I1521">
        <v>15.37</v>
      </c>
      <c r="J1521" t="s">
        <v>626</v>
      </c>
      <c r="K1521" t="s">
        <v>748</v>
      </c>
      <c r="L1521" t="s">
        <v>78</v>
      </c>
      <c r="M1521" t="s">
        <v>78</v>
      </c>
    </row>
    <row r="1522" spans="1:13" x14ac:dyDescent="0.25">
      <c r="A1522" t="s">
        <v>457</v>
      </c>
      <c r="B1522">
        <v>7.32</v>
      </c>
      <c r="C1522">
        <v>6</v>
      </c>
      <c r="D1522">
        <v>2.82</v>
      </c>
      <c r="F1522">
        <v>32</v>
      </c>
      <c r="G1522">
        <v>1860</v>
      </c>
      <c r="H1522">
        <v>1.04</v>
      </c>
      <c r="I1522">
        <v>16.25</v>
      </c>
      <c r="J1522" t="s">
        <v>626</v>
      </c>
      <c r="K1522" t="s">
        <v>748</v>
      </c>
      <c r="L1522" t="s">
        <v>78</v>
      </c>
      <c r="M1522" t="s">
        <v>78</v>
      </c>
    </row>
    <row r="1523" spans="1:13" x14ac:dyDescent="0.25">
      <c r="A1523" t="s">
        <v>199</v>
      </c>
      <c r="B1523">
        <v>8.84</v>
      </c>
      <c r="C1523">
        <v>7.8</v>
      </c>
      <c r="D1523">
        <v>3.15</v>
      </c>
      <c r="F1523">
        <v>50</v>
      </c>
      <c r="G1523">
        <v>3130</v>
      </c>
      <c r="H1523">
        <v>1</v>
      </c>
      <c r="I1523">
        <v>20.440000000000001</v>
      </c>
      <c r="J1523" t="s">
        <v>627</v>
      </c>
      <c r="K1523" t="s">
        <v>748</v>
      </c>
      <c r="L1523" t="s">
        <v>78</v>
      </c>
      <c r="M1523" t="s">
        <v>78</v>
      </c>
    </row>
    <row r="1524" spans="1:13" x14ac:dyDescent="0.25">
      <c r="A1524" t="s">
        <v>297</v>
      </c>
      <c r="B1524">
        <v>7.32</v>
      </c>
      <c r="C1524">
        <v>6</v>
      </c>
      <c r="D1524">
        <v>2.82</v>
      </c>
      <c r="F1524">
        <v>33.17</v>
      </c>
      <c r="G1524">
        <v>1860</v>
      </c>
      <c r="H1524">
        <v>1.04</v>
      </c>
      <c r="I1524">
        <v>16.54</v>
      </c>
      <c r="J1524" t="s">
        <v>626</v>
      </c>
      <c r="K1524" t="s">
        <v>748</v>
      </c>
      <c r="L1524">
        <v>0</v>
      </c>
      <c r="M1524">
        <v>0</v>
      </c>
    </row>
    <row r="1525" spans="1:13" x14ac:dyDescent="0.25">
      <c r="A1525" t="s">
        <v>298</v>
      </c>
      <c r="B1525">
        <v>7.93</v>
      </c>
      <c r="C1525">
        <v>6.59</v>
      </c>
      <c r="D1525">
        <v>2.82</v>
      </c>
      <c r="F1525">
        <v>40</v>
      </c>
      <c r="G1525">
        <v>2725</v>
      </c>
      <c r="H1525">
        <v>1</v>
      </c>
      <c r="I1525">
        <v>16.66</v>
      </c>
      <c r="J1525" t="s">
        <v>626</v>
      </c>
      <c r="K1525" t="s">
        <v>748</v>
      </c>
      <c r="L1525" t="s">
        <v>78</v>
      </c>
      <c r="M1525" t="s">
        <v>78</v>
      </c>
    </row>
    <row r="1526" spans="1:13" x14ac:dyDescent="0.25">
      <c r="A1526" t="s">
        <v>200</v>
      </c>
      <c r="B1526">
        <v>8.6</v>
      </c>
      <c r="C1526">
        <v>7.77</v>
      </c>
      <c r="D1526">
        <v>3.27</v>
      </c>
      <c r="F1526">
        <v>49.84</v>
      </c>
      <c r="G1526">
        <v>4178</v>
      </c>
      <c r="H1526">
        <v>1</v>
      </c>
      <c r="I1526">
        <v>18.57</v>
      </c>
      <c r="J1526" t="s">
        <v>627</v>
      </c>
      <c r="K1526" t="s">
        <v>748</v>
      </c>
      <c r="L1526" t="s">
        <v>78</v>
      </c>
      <c r="M1526" t="s">
        <v>78</v>
      </c>
    </row>
    <row r="1527" spans="1:13" x14ac:dyDescent="0.25">
      <c r="A1527" t="s">
        <v>299</v>
      </c>
      <c r="B1527">
        <v>8.6</v>
      </c>
      <c r="C1527">
        <v>7.77</v>
      </c>
      <c r="D1527">
        <v>3.2766000000000002</v>
      </c>
      <c r="F1527">
        <v>40.700000000000003</v>
      </c>
      <c r="G1527">
        <v>4583</v>
      </c>
      <c r="H1527">
        <v>1</v>
      </c>
      <c r="I1527">
        <v>16.309999999999999</v>
      </c>
      <c r="J1527" t="s">
        <v>626</v>
      </c>
      <c r="K1527" t="s">
        <v>748</v>
      </c>
      <c r="L1527" t="s">
        <v>78</v>
      </c>
      <c r="M1527" t="s">
        <v>78</v>
      </c>
    </row>
    <row r="1528" spans="1:13" x14ac:dyDescent="0.25">
      <c r="A1528" t="s">
        <v>201</v>
      </c>
      <c r="B1528">
        <v>9.5</v>
      </c>
      <c r="C1528">
        <v>7.3</v>
      </c>
      <c r="D1528">
        <v>2.9</v>
      </c>
      <c r="F1528">
        <v>41</v>
      </c>
      <c r="G1528">
        <v>3800</v>
      </c>
      <c r="H1528">
        <v>1</v>
      </c>
      <c r="I1528">
        <v>17.190000000000001</v>
      </c>
      <c r="J1528" t="s">
        <v>626</v>
      </c>
      <c r="K1528" t="s">
        <v>748</v>
      </c>
      <c r="L1528" t="s">
        <v>78</v>
      </c>
      <c r="M1528" t="s">
        <v>78</v>
      </c>
    </row>
    <row r="1529" spans="1:13" x14ac:dyDescent="0.25">
      <c r="A1529" t="s">
        <v>202</v>
      </c>
      <c r="B1529">
        <v>10.9</v>
      </c>
      <c r="C1529">
        <v>9.26</v>
      </c>
      <c r="D1529">
        <v>3.41</v>
      </c>
      <c r="F1529">
        <v>65</v>
      </c>
      <c r="G1529">
        <v>7315</v>
      </c>
      <c r="H1529">
        <v>1</v>
      </c>
      <c r="I1529">
        <v>21.36</v>
      </c>
      <c r="J1529" t="s">
        <v>627</v>
      </c>
      <c r="K1529" t="s">
        <v>748</v>
      </c>
      <c r="L1529" t="s">
        <v>78</v>
      </c>
      <c r="M1529" t="s">
        <v>78</v>
      </c>
    </row>
    <row r="1530" spans="1:13" x14ac:dyDescent="0.25">
      <c r="A1530" t="s">
        <v>458</v>
      </c>
      <c r="B1530">
        <v>12.34</v>
      </c>
      <c r="C1530">
        <v>10.74</v>
      </c>
      <c r="D1530">
        <v>4.1100000000000003</v>
      </c>
      <c r="F1530">
        <v>90</v>
      </c>
      <c r="G1530">
        <v>9470</v>
      </c>
      <c r="H1530">
        <v>1</v>
      </c>
      <c r="I1530">
        <v>26.42</v>
      </c>
      <c r="J1530" t="s">
        <v>625</v>
      </c>
      <c r="K1530" t="s">
        <v>748</v>
      </c>
      <c r="L1530" t="s">
        <v>78</v>
      </c>
      <c r="M1530" t="s">
        <v>78</v>
      </c>
    </row>
    <row r="1531" spans="1:13" x14ac:dyDescent="0.25">
      <c r="A1531" t="s">
        <v>300</v>
      </c>
      <c r="B1531">
        <v>9.9</v>
      </c>
      <c r="C1531">
        <v>7.3</v>
      </c>
      <c r="D1531">
        <v>2.9</v>
      </c>
      <c r="F1531">
        <v>40</v>
      </c>
      <c r="G1531">
        <v>4960</v>
      </c>
      <c r="H1531">
        <v>1</v>
      </c>
      <c r="I1531">
        <v>15.88</v>
      </c>
      <c r="J1531" t="s">
        <v>626</v>
      </c>
      <c r="K1531" t="s">
        <v>748</v>
      </c>
      <c r="L1531" t="s">
        <v>78</v>
      </c>
      <c r="M1531" t="s">
        <v>78</v>
      </c>
    </row>
    <row r="1532" spans="1:13" x14ac:dyDescent="0.25">
      <c r="A1532" t="s">
        <v>301</v>
      </c>
      <c r="B1532">
        <v>9.32</v>
      </c>
      <c r="C1532">
        <v>7.47</v>
      </c>
      <c r="D1532">
        <v>3.3</v>
      </c>
      <c r="F1532">
        <v>48</v>
      </c>
      <c r="G1532">
        <v>4091</v>
      </c>
      <c r="H1532">
        <v>1.06</v>
      </c>
      <c r="I1532">
        <v>19.55</v>
      </c>
      <c r="J1532" t="s">
        <v>627</v>
      </c>
      <c r="K1532" t="s">
        <v>748</v>
      </c>
      <c r="L1532" t="s">
        <v>78</v>
      </c>
      <c r="M1532" t="s">
        <v>78</v>
      </c>
    </row>
    <row r="1533" spans="1:13" x14ac:dyDescent="0.25">
      <c r="A1533" t="s">
        <v>302</v>
      </c>
      <c r="B1533">
        <v>9.32</v>
      </c>
      <c r="C1533">
        <v>7.47</v>
      </c>
      <c r="D1533">
        <v>3.3</v>
      </c>
      <c r="F1533">
        <v>48</v>
      </c>
      <c r="G1533">
        <v>4091</v>
      </c>
      <c r="H1533">
        <v>1</v>
      </c>
      <c r="I1533">
        <v>18.440000000000001</v>
      </c>
      <c r="J1533" t="s">
        <v>627</v>
      </c>
      <c r="K1533" t="s">
        <v>748</v>
      </c>
      <c r="L1533" t="s">
        <v>78</v>
      </c>
      <c r="M1533" t="s">
        <v>78</v>
      </c>
    </row>
    <row r="1534" spans="1:13" x14ac:dyDescent="0.25">
      <c r="A1534" t="s">
        <v>303</v>
      </c>
      <c r="B1534">
        <v>11.35</v>
      </c>
      <c r="C1534">
        <v>9.73</v>
      </c>
      <c r="D1534">
        <v>3.76</v>
      </c>
      <c r="F1534">
        <v>87</v>
      </c>
      <c r="G1534">
        <v>7470</v>
      </c>
      <c r="H1534">
        <v>1.03</v>
      </c>
      <c r="I1534">
        <v>26.39</v>
      </c>
      <c r="J1534" t="s">
        <v>625</v>
      </c>
      <c r="K1534" t="s">
        <v>748</v>
      </c>
      <c r="L1534" t="s">
        <v>78</v>
      </c>
      <c r="M1534" t="s">
        <v>78</v>
      </c>
    </row>
    <row r="1535" spans="1:13" x14ac:dyDescent="0.25">
      <c r="A1535" t="s">
        <v>304</v>
      </c>
      <c r="B1535">
        <v>10.11</v>
      </c>
      <c r="C1535">
        <v>8.2100000000000009</v>
      </c>
      <c r="D1535">
        <v>3.52</v>
      </c>
      <c r="F1535">
        <v>68</v>
      </c>
      <c r="G1535">
        <v>5370</v>
      </c>
      <c r="H1535">
        <v>1</v>
      </c>
      <c r="I1535">
        <v>21.89</v>
      </c>
      <c r="J1535" t="s">
        <v>627</v>
      </c>
      <c r="K1535" t="s">
        <v>748</v>
      </c>
      <c r="L1535" t="s">
        <v>78</v>
      </c>
      <c r="M1535" t="s">
        <v>78</v>
      </c>
    </row>
    <row r="1536" spans="1:13" x14ac:dyDescent="0.25">
      <c r="A1536" t="s">
        <v>305</v>
      </c>
      <c r="B1536">
        <v>9.32</v>
      </c>
      <c r="C1536">
        <v>7.47</v>
      </c>
      <c r="D1536">
        <v>3.3</v>
      </c>
      <c r="F1536">
        <v>48</v>
      </c>
      <c r="G1536">
        <v>4091</v>
      </c>
      <c r="H1536">
        <v>1</v>
      </c>
      <c r="I1536">
        <v>18.440000000000001</v>
      </c>
      <c r="J1536" t="s">
        <v>627</v>
      </c>
      <c r="K1536" t="s">
        <v>748</v>
      </c>
      <c r="L1536" t="s">
        <v>78</v>
      </c>
      <c r="M1536" t="s">
        <v>78</v>
      </c>
    </row>
    <row r="1537" spans="1:13" x14ac:dyDescent="0.25">
      <c r="A1537" t="s">
        <v>306</v>
      </c>
      <c r="B1537">
        <v>9.32</v>
      </c>
      <c r="C1537">
        <v>7.47</v>
      </c>
      <c r="D1537">
        <v>3.3</v>
      </c>
      <c r="F1537">
        <v>48</v>
      </c>
      <c r="G1537">
        <v>4091</v>
      </c>
      <c r="H1537">
        <v>1</v>
      </c>
      <c r="I1537">
        <v>18.440000000000001</v>
      </c>
      <c r="J1537" t="s">
        <v>627</v>
      </c>
      <c r="K1537" t="s">
        <v>748</v>
      </c>
      <c r="L1537">
        <v>0</v>
      </c>
      <c r="M1537">
        <v>0</v>
      </c>
    </row>
    <row r="1538" spans="1:13" x14ac:dyDescent="0.25">
      <c r="A1538" t="s">
        <v>203</v>
      </c>
      <c r="B1538">
        <v>7.7</v>
      </c>
      <c r="C1538">
        <v>6.8</v>
      </c>
      <c r="D1538">
        <v>2.7</v>
      </c>
      <c r="F1538">
        <v>27</v>
      </c>
      <c r="G1538">
        <v>2370</v>
      </c>
      <c r="H1538">
        <v>1</v>
      </c>
      <c r="I1538">
        <v>14.33</v>
      </c>
      <c r="J1538" t="s">
        <v>626</v>
      </c>
      <c r="K1538" t="s">
        <v>748</v>
      </c>
      <c r="L1538" t="s">
        <v>78</v>
      </c>
      <c r="M1538" t="s">
        <v>78</v>
      </c>
    </row>
    <row r="1539" spans="1:13" x14ac:dyDescent="0.25">
      <c r="A1539" t="s">
        <v>307</v>
      </c>
      <c r="B1539">
        <v>11.35</v>
      </c>
      <c r="C1539">
        <v>9.73</v>
      </c>
      <c r="D1539">
        <v>3.76</v>
      </c>
      <c r="F1539">
        <v>87</v>
      </c>
      <c r="G1539">
        <v>7470</v>
      </c>
      <c r="H1539">
        <v>1.03</v>
      </c>
      <c r="I1539">
        <v>26.39</v>
      </c>
      <c r="J1539" t="s">
        <v>625</v>
      </c>
      <c r="K1539" t="s">
        <v>748</v>
      </c>
      <c r="L1539" t="s">
        <v>78</v>
      </c>
      <c r="M1539" t="s">
        <v>78</v>
      </c>
    </row>
    <row r="1540" spans="1:13" x14ac:dyDescent="0.25">
      <c r="A1540" t="s">
        <v>204</v>
      </c>
      <c r="B1540">
        <v>9.83</v>
      </c>
      <c r="C1540">
        <v>8.9600000000000009</v>
      </c>
      <c r="D1540">
        <v>3.58</v>
      </c>
      <c r="F1540">
        <v>62</v>
      </c>
      <c r="G1540">
        <v>5450</v>
      </c>
      <c r="H1540">
        <v>1</v>
      </c>
      <c r="I1540">
        <v>21.66</v>
      </c>
      <c r="J1540" t="s">
        <v>627</v>
      </c>
      <c r="K1540" t="s">
        <v>748</v>
      </c>
      <c r="L1540" t="s">
        <v>78</v>
      </c>
      <c r="M1540" t="s">
        <v>78</v>
      </c>
    </row>
    <row r="1541" spans="1:13" x14ac:dyDescent="0.25">
      <c r="A1541" t="s">
        <v>205</v>
      </c>
      <c r="B1541">
        <v>9.4</v>
      </c>
      <c r="C1541">
        <v>7.32</v>
      </c>
      <c r="D1541">
        <v>2.6</v>
      </c>
      <c r="F1541">
        <v>47</v>
      </c>
      <c r="G1541">
        <v>3850</v>
      </c>
      <c r="H1541">
        <v>1</v>
      </c>
      <c r="I1541">
        <v>18.41</v>
      </c>
      <c r="J1541" t="s">
        <v>627</v>
      </c>
      <c r="K1541" t="s">
        <v>748</v>
      </c>
      <c r="L1541" t="s">
        <v>78</v>
      </c>
      <c r="M1541" t="s">
        <v>78</v>
      </c>
    </row>
    <row r="1542" spans="1:13" x14ac:dyDescent="0.25">
      <c r="A1542" t="s">
        <v>459</v>
      </c>
      <c r="B1542">
        <v>9.4499999999999993</v>
      </c>
      <c r="C1542">
        <v>7.8</v>
      </c>
      <c r="D1542">
        <v>2.98</v>
      </c>
      <c r="F1542">
        <v>52</v>
      </c>
      <c r="G1542">
        <v>5000</v>
      </c>
      <c r="H1542">
        <v>1</v>
      </c>
      <c r="I1542">
        <v>18.45</v>
      </c>
      <c r="J1542" t="s">
        <v>627</v>
      </c>
      <c r="K1542" t="s">
        <v>748</v>
      </c>
      <c r="L1542" t="s">
        <v>78</v>
      </c>
      <c r="M1542" t="s">
        <v>78</v>
      </c>
    </row>
    <row r="1543" spans="1:13" x14ac:dyDescent="0.25">
      <c r="A1543" t="s">
        <v>206</v>
      </c>
      <c r="B1543">
        <v>9.4499999999999993</v>
      </c>
      <c r="C1543">
        <v>7.8</v>
      </c>
      <c r="D1543">
        <v>2.98</v>
      </c>
      <c r="F1543">
        <v>52</v>
      </c>
      <c r="G1543">
        <v>5000</v>
      </c>
      <c r="H1543">
        <v>1</v>
      </c>
      <c r="I1543">
        <v>18.45</v>
      </c>
      <c r="J1543" t="s">
        <v>627</v>
      </c>
      <c r="K1543" t="s">
        <v>748</v>
      </c>
      <c r="L1543" t="s">
        <v>78</v>
      </c>
      <c r="M1543" t="s">
        <v>78</v>
      </c>
    </row>
    <row r="1544" spans="1:13" x14ac:dyDescent="0.25">
      <c r="A1544" t="s">
        <v>460</v>
      </c>
      <c r="B1544">
        <v>9.5</v>
      </c>
      <c r="C1544">
        <v>7.7</v>
      </c>
      <c r="D1544">
        <v>3.14</v>
      </c>
      <c r="F1544">
        <v>46</v>
      </c>
      <c r="G1544">
        <v>3500</v>
      </c>
      <c r="H1544">
        <v>1</v>
      </c>
      <c r="I1544">
        <v>19.27</v>
      </c>
      <c r="J1544" t="s">
        <v>627</v>
      </c>
      <c r="K1544" t="s">
        <v>748</v>
      </c>
      <c r="L1544" t="s">
        <v>78</v>
      </c>
      <c r="M1544" t="s">
        <v>78</v>
      </c>
    </row>
    <row r="1545" spans="1:13" x14ac:dyDescent="0.25">
      <c r="A1545" t="s">
        <v>600</v>
      </c>
      <c r="B1545">
        <v>17</v>
      </c>
      <c r="C1545">
        <v>11.3</v>
      </c>
      <c r="D1545">
        <v>3.4</v>
      </c>
      <c r="F1545">
        <v>117</v>
      </c>
      <c r="G1545">
        <v>17000</v>
      </c>
      <c r="H1545">
        <v>0.95</v>
      </c>
      <c r="I1545">
        <v>28.95</v>
      </c>
      <c r="J1545" t="s">
        <v>624</v>
      </c>
      <c r="K1545" t="s">
        <v>748</v>
      </c>
      <c r="L1545" t="s">
        <v>78</v>
      </c>
      <c r="M1545" t="s">
        <v>78</v>
      </c>
    </row>
    <row r="1546" spans="1:13" x14ac:dyDescent="0.25">
      <c r="A1546" t="s">
        <v>308</v>
      </c>
      <c r="B1546">
        <v>6.8</v>
      </c>
      <c r="C1546">
        <v>6.08</v>
      </c>
      <c r="D1546">
        <v>2.6</v>
      </c>
      <c r="F1546">
        <v>25.6</v>
      </c>
      <c r="G1546">
        <v>1200</v>
      </c>
      <c r="H1546">
        <v>1</v>
      </c>
      <c r="I1546">
        <v>15.34</v>
      </c>
      <c r="J1546" t="s">
        <v>626</v>
      </c>
      <c r="K1546" t="s">
        <v>748</v>
      </c>
      <c r="L1546" t="s">
        <v>78</v>
      </c>
      <c r="M1546" t="s">
        <v>78</v>
      </c>
    </row>
    <row r="1547" spans="1:13" x14ac:dyDescent="0.25">
      <c r="A1547" t="s">
        <v>311</v>
      </c>
      <c r="B1547">
        <v>9.5</v>
      </c>
      <c r="C1547">
        <v>7.6</v>
      </c>
      <c r="D1547">
        <v>3.1</v>
      </c>
      <c r="F1547">
        <v>56</v>
      </c>
      <c r="G1547">
        <v>3500</v>
      </c>
      <c r="H1547">
        <v>1.04</v>
      </c>
      <c r="I1547">
        <v>21.94</v>
      </c>
      <c r="J1547" t="s">
        <v>627</v>
      </c>
      <c r="K1547" t="s">
        <v>748</v>
      </c>
      <c r="L1547" t="s">
        <v>78</v>
      </c>
      <c r="M1547" t="s">
        <v>78</v>
      </c>
    </row>
    <row r="1548" spans="1:13" x14ac:dyDescent="0.25">
      <c r="A1548" t="s">
        <v>312</v>
      </c>
      <c r="B1548">
        <v>9.5</v>
      </c>
      <c r="C1548">
        <v>7.6</v>
      </c>
      <c r="D1548">
        <v>3.1</v>
      </c>
      <c r="F1548">
        <v>57.2</v>
      </c>
      <c r="G1548">
        <v>3500</v>
      </c>
      <c r="H1548">
        <v>0.99</v>
      </c>
      <c r="I1548">
        <v>21.1</v>
      </c>
      <c r="J1548" t="s">
        <v>627</v>
      </c>
      <c r="K1548" t="s">
        <v>748</v>
      </c>
      <c r="L1548" t="s">
        <v>78</v>
      </c>
      <c r="M1548" t="s">
        <v>78</v>
      </c>
    </row>
    <row r="1549" spans="1:13" x14ac:dyDescent="0.25">
      <c r="A1549" t="s">
        <v>1758</v>
      </c>
      <c r="B1549">
        <v>10.1</v>
      </c>
      <c r="C1549">
        <v>8.6999999999999993</v>
      </c>
      <c r="D1549">
        <v>3.25</v>
      </c>
      <c r="F1549">
        <v>66</v>
      </c>
      <c r="G1549">
        <v>4300</v>
      </c>
      <c r="H1549">
        <v>1.04</v>
      </c>
      <c r="I1549">
        <v>24.75</v>
      </c>
      <c r="J1549" t="s">
        <v>623</v>
      </c>
      <c r="K1549" t="s">
        <v>748</v>
      </c>
      <c r="L1549" t="s">
        <v>78</v>
      </c>
      <c r="M1549" t="s">
        <v>78</v>
      </c>
    </row>
    <row r="1550" spans="1:13" x14ac:dyDescent="0.25">
      <c r="A1550" t="s">
        <v>309</v>
      </c>
      <c r="B1550">
        <v>11.2</v>
      </c>
      <c r="C1550">
        <v>9.3000000000000007</v>
      </c>
      <c r="D1550">
        <v>3.6</v>
      </c>
      <c r="F1550">
        <v>84.86</v>
      </c>
      <c r="G1550">
        <v>6700</v>
      </c>
      <c r="H1550">
        <v>1.04</v>
      </c>
      <c r="I1550">
        <v>26.39</v>
      </c>
      <c r="J1550" t="s">
        <v>625</v>
      </c>
      <c r="K1550" t="s">
        <v>748</v>
      </c>
      <c r="L1550" t="s">
        <v>78</v>
      </c>
      <c r="M1550" t="s">
        <v>78</v>
      </c>
    </row>
    <row r="1551" spans="1:13" x14ac:dyDescent="0.25">
      <c r="A1551" t="s">
        <v>310</v>
      </c>
      <c r="B1551">
        <v>11.2</v>
      </c>
      <c r="C1551">
        <v>9.3000000000000007</v>
      </c>
      <c r="D1551">
        <v>3.6</v>
      </c>
      <c r="F1551">
        <v>84.86</v>
      </c>
      <c r="G1551">
        <v>6700</v>
      </c>
      <c r="H1551">
        <v>1.01</v>
      </c>
      <c r="I1551">
        <v>25.62</v>
      </c>
      <c r="J1551" t="s">
        <v>625</v>
      </c>
      <c r="K1551" t="s">
        <v>748</v>
      </c>
      <c r="L1551" t="s">
        <v>78</v>
      </c>
      <c r="M1551" t="s">
        <v>78</v>
      </c>
    </row>
    <row r="1552" spans="1:13" x14ac:dyDescent="0.25">
      <c r="A1552" t="s">
        <v>461</v>
      </c>
      <c r="B1552">
        <v>9.5</v>
      </c>
      <c r="C1552">
        <v>7.6</v>
      </c>
      <c r="D1552">
        <v>3.1</v>
      </c>
      <c r="F1552">
        <v>56</v>
      </c>
      <c r="G1552">
        <v>3500</v>
      </c>
      <c r="H1552">
        <v>1</v>
      </c>
      <c r="I1552">
        <v>21.09</v>
      </c>
      <c r="J1552" t="s">
        <v>627</v>
      </c>
      <c r="K1552" t="s">
        <v>748</v>
      </c>
      <c r="L1552" t="s">
        <v>78</v>
      </c>
      <c r="M1552" t="s">
        <v>78</v>
      </c>
    </row>
    <row r="1553" spans="1:13" x14ac:dyDescent="0.25">
      <c r="A1553" t="s">
        <v>1012</v>
      </c>
      <c r="B1553">
        <v>9.5</v>
      </c>
      <c r="C1553">
        <v>7.6</v>
      </c>
      <c r="D1553">
        <v>3.1</v>
      </c>
      <c r="F1553">
        <v>56</v>
      </c>
      <c r="G1553">
        <v>3500</v>
      </c>
      <c r="H1553">
        <v>1.04</v>
      </c>
      <c r="I1553">
        <v>21.94</v>
      </c>
      <c r="J1553" t="s">
        <v>627</v>
      </c>
      <c r="K1553" t="s">
        <v>748</v>
      </c>
      <c r="L1553" t="s">
        <v>78</v>
      </c>
      <c r="M1553" t="s">
        <v>78</v>
      </c>
    </row>
    <row r="1554" spans="1:13" x14ac:dyDescent="0.25">
      <c r="A1554" t="s">
        <v>207</v>
      </c>
      <c r="B1554">
        <v>10.02</v>
      </c>
      <c r="C1554">
        <v>7.8</v>
      </c>
      <c r="D1554">
        <v>3.37</v>
      </c>
      <c r="F1554">
        <v>63</v>
      </c>
      <c r="G1554">
        <v>3500</v>
      </c>
      <c r="H1554">
        <v>1.07</v>
      </c>
      <c r="I1554">
        <v>24.86</v>
      </c>
      <c r="J1554" t="s">
        <v>623</v>
      </c>
      <c r="K1554" t="s">
        <v>748</v>
      </c>
      <c r="L1554" t="s">
        <v>78</v>
      </c>
      <c r="M1554" t="s">
        <v>78</v>
      </c>
    </row>
    <row r="1555" spans="1:13" x14ac:dyDescent="0.25">
      <c r="A1555" t="s">
        <v>470</v>
      </c>
      <c r="B1555">
        <v>10.02</v>
      </c>
      <c r="C1555">
        <v>7.8</v>
      </c>
      <c r="D1555">
        <v>3.37</v>
      </c>
      <c r="F1555">
        <v>61</v>
      </c>
      <c r="G1555">
        <v>3500</v>
      </c>
      <c r="H1555">
        <v>1.06</v>
      </c>
      <c r="I1555">
        <v>24.23</v>
      </c>
      <c r="J1555" t="s">
        <v>623</v>
      </c>
      <c r="K1555" t="s">
        <v>748</v>
      </c>
      <c r="L1555" t="s">
        <v>78</v>
      </c>
      <c r="M1555" t="s">
        <v>78</v>
      </c>
    </row>
    <row r="1556" spans="1:13" x14ac:dyDescent="0.25">
      <c r="A1556" t="s">
        <v>208</v>
      </c>
      <c r="B1556">
        <v>12</v>
      </c>
      <c r="C1556">
        <v>10.25</v>
      </c>
      <c r="D1556">
        <v>3.29</v>
      </c>
      <c r="F1556">
        <v>89</v>
      </c>
      <c r="G1556">
        <v>5200</v>
      </c>
      <c r="H1556">
        <v>1.05</v>
      </c>
      <c r="I1556">
        <v>32.56</v>
      </c>
      <c r="J1556" t="s">
        <v>628</v>
      </c>
      <c r="K1556" t="s">
        <v>748</v>
      </c>
      <c r="L1556" t="s">
        <v>78</v>
      </c>
      <c r="M1556" t="s">
        <v>78</v>
      </c>
    </row>
    <row r="1557" spans="1:13" x14ac:dyDescent="0.25">
      <c r="A1557" t="s">
        <v>531</v>
      </c>
      <c r="B1557">
        <v>12.1</v>
      </c>
      <c r="C1557">
        <v>9.9600000000000009</v>
      </c>
      <c r="D1557">
        <v>3.93</v>
      </c>
      <c r="F1557">
        <v>98</v>
      </c>
      <c r="G1557">
        <v>5500</v>
      </c>
      <c r="H1557">
        <v>1.02</v>
      </c>
      <c r="I1557">
        <v>31.65</v>
      </c>
      <c r="J1557" t="s">
        <v>624</v>
      </c>
      <c r="K1557" t="s">
        <v>748</v>
      </c>
      <c r="L1557" t="s">
        <v>78</v>
      </c>
      <c r="M1557" t="s">
        <v>78</v>
      </c>
    </row>
    <row r="1558" spans="1:13" x14ac:dyDescent="0.25">
      <c r="A1558" t="s">
        <v>209</v>
      </c>
      <c r="B1558">
        <v>10.06</v>
      </c>
      <c r="C1558">
        <v>7.8</v>
      </c>
      <c r="D1558">
        <v>3.37</v>
      </c>
      <c r="F1558">
        <v>69</v>
      </c>
      <c r="G1558">
        <v>3300</v>
      </c>
      <c r="H1558">
        <v>1.05</v>
      </c>
      <c r="I1558">
        <v>26.02</v>
      </c>
      <c r="J1558" t="s">
        <v>625</v>
      </c>
      <c r="K1558" t="s">
        <v>748</v>
      </c>
      <c r="L1558" t="s">
        <v>78</v>
      </c>
      <c r="M1558" t="s">
        <v>78</v>
      </c>
    </row>
    <row r="1559" spans="1:13" x14ac:dyDescent="0.25">
      <c r="A1559" t="s">
        <v>210</v>
      </c>
      <c r="B1559">
        <v>9.1</v>
      </c>
      <c r="C1559">
        <v>8.0500000000000007</v>
      </c>
      <c r="D1559">
        <v>3</v>
      </c>
      <c r="F1559">
        <v>54</v>
      </c>
      <c r="G1559">
        <v>3600</v>
      </c>
      <c r="H1559">
        <v>1.07</v>
      </c>
      <c r="I1559">
        <v>22.39</v>
      </c>
      <c r="J1559" t="s">
        <v>623</v>
      </c>
      <c r="K1559" t="s">
        <v>748</v>
      </c>
      <c r="L1559" t="s">
        <v>78</v>
      </c>
      <c r="M1559" t="s">
        <v>78</v>
      </c>
    </row>
    <row r="1560" spans="1:13" x14ac:dyDescent="0.25">
      <c r="A1560" t="s">
        <v>211</v>
      </c>
      <c r="B1560">
        <v>10.06</v>
      </c>
      <c r="C1560">
        <v>8.8000000000000007</v>
      </c>
      <c r="D1560">
        <v>3.3</v>
      </c>
      <c r="F1560">
        <v>69</v>
      </c>
      <c r="G1560">
        <v>4350</v>
      </c>
      <c r="H1560">
        <v>1.0900000000000001</v>
      </c>
      <c r="I1560">
        <v>26.57</v>
      </c>
      <c r="J1560" t="s">
        <v>625</v>
      </c>
      <c r="K1560" t="s">
        <v>748</v>
      </c>
      <c r="L1560" t="s">
        <v>78</v>
      </c>
      <c r="M1560" t="s">
        <v>78</v>
      </c>
    </row>
    <row r="1561" spans="1:13" x14ac:dyDescent="0.25">
      <c r="A1561" t="s">
        <v>212</v>
      </c>
      <c r="B1561">
        <v>10.06</v>
      </c>
      <c r="C1561">
        <v>8.8000000000000007</v>
      </c>
      <c r="D1561">
        <v>3.3</v>
      </c>
      <c r="F1561">
        <v>69</v>
      </c>
      <c r="G1561">
        <v>4100</v>
      </c>
      <c r="H1561">
        <v>1.0900000000000001</v>
      </c>
      <c r="I1561">
        <v>27.06</v>
      </c>
      <c r="J1561" t="s">
        <v>625</v>
      </c>
      <c r="K1561" t="s">
        <v>748</v>
      </c>
      <c r="L1561" t="s">
        <v>78</v>
      </c>
      <c r="M1561" t="s">
        <v>78</v>
      </c>
    </row>
    <row r="1562" spans="1:13" x14ac:dyDescent="0.25">
      <c r="A1562" t="s">
        <v>611</v>
      </c>
      <c r="B1562">
        <v>10.36</v>
      </c>
      <c r="C1562">
        <v>9.09</v>
      </c>
      <c r="D1562">
        <v>3.4</v>
      </c>
      <c r="F1562">
        <v>77</v>
      </c>
      <c r="G1562">
        <v>5300</v>
      </c>
      <c r="H1562">
        <v>1.07</v>
      </c>
      <c r="I1562">
        <v>26.71</v>
      </c>
      <c r="J1562" t="s">
        <v>625</v>
      </c>
      <c r="K1562" t="s">
        <v>748</v>
      </c>
      <c r="L1562" t="s">
        <v>78</v>
      </c>
      <c r="M1562" t="s">
        <v>78</v>
      </c>
    </row>
    <row r="1563" spans="1:13" x14ac:dyDescent="0.25">
      <c r="A1563" t="s">
        <v>213</v>
      </c>
      <c r="B1563">
        <v>10.220000000000001</v>
      </c>
      <c r="C1563">
        <v>8.1199999999999992</v>
      </c>
      <c r="D1563">
        <v>3.28</v>
      </c>
      <c r="F1563">
        <v>68</v>
      </c>
      <c r="G1563">
        <v>4200</v>
      </c>
      <c r="H1563">
        <v>1.07</v>
      </c>
      <c r="I1563">
        <v>25.1</v>
      </c>
      <c r="J1563" t="s">
        <v>625</v>
      </c>
      <c r="K1563" t="s">
        <v>748</v>
      </c>
      <c r="L1563" t="s">
        <v>78</v>
      </c>
      <c r="M1563" t="s">
        <v>78</v>
      </c>
    </row>
    <row r="1564" spans="1:13" x14ac:dyDescent="0.25">
      <c r="A1564" t="s">
        <v>1783</v>
      </c>
      <c r="B1564">
        <v>10.61</v>
      </c>
      <c r="C1564">
        <v>9.1199999999999992</v>
      </c>
      <c r="D1564">
        <v>3.27</v>
      </c>
      <c r="F1564">
        <v>74</v>
      </c>
      <c r="G1564">
        <v>4300</v>
      </c>
      <c r="H1564">
        <v>1.17</v>
      </c>
      <c r="I1564">
        <v>30.92</v>
      </c>
      <c r="J1564" t="s">
        <v>624</v>
      </c>
      <c r="K1564" t="s">
        <v>748</v>
      </c>
      <c r="L1564" t="s">
        <v>78</v>
      </c>
      <c r="M1564" t="s">
        <v>78</v>
      </c>
    </row>
    <row r="1565" spans="1:13" x14ac:dyDescent="0.25">
      <c r="A1565" t="s">
        <v>1783</v>
      </c>
      <c r="B1565">
        <v>10.61</v>
      </c>
      <c r="C1565">
        <v>9.1199999999999992</v>
      </c>
      <c r="D1565">
        <v>3.27</v>
      </c>
      <c r="F1565">
        <v>74</v>
      </c>
      <c r="G1565">
        <v>4300</v>
      </c>
      <c r="H1565">
        <v>1.1499999999999999</v>
      </c>
      <c r="I1565">
        <v>30.39</v>
      </c>
      <c r="J1565" t="s">
        <v>624</v>
      </c>
      <c r="K1565" t="s">
        <v>748</v>
      </c>
      <c r="L1565">
        <v>0</v>
      </c>
      <c r="M1565">
        <v>0</v>
      </c>
    </row>
    <row r="1566" spans="1:13" x14ac:dyDescent="0.25">
      <c r="A1566" t="s">
        <v>214</v>
      </c>
      <c r="B1566">
        <v>10.73</v>
      </c>
      <c r="C1566">
        <v>9.27</v>
      </c>
      <c r="D1566">
        <v>3.48</v>
      </c>
      <c r="F1566">
        <v>78</v>
      </c>
      <c r="G1566">
        <v>5200</v>
      </c>
      <c r="H1566">
        <v>1.1000000000000001</v>
      </c>
      <c r="I1566">
        <v>28.47</v>
      </c>
      <c r="J1566" t="s">
        <v>624</v>
      </c>
      <c r="K1566" t="s">
        <v>748</v>
      </c>
      <c r="L1566" t="s">
        <v>78</v>
      </c>
      <c r="M1566" t="s">
        <v>78</v>
      </c>
    </row>
    <row r="1567" spans="1:13" x14ac:dyDescent="0.25">
      <c r="A1567" t="s">
        <v>313</v>
      </c>
      <c r="B1567">
        <v>10.73</v>
      </c>
      <c r="C1567">
        <v>9.27</v>
      </c>
      <c r="D1567">
        <v>3.48</v>
      </c>
      <c r="F1567">
        <v>78</v>
      </c>
      <c r="G1567">
        <v>4900</v>
      </c>
      <c r="H1567">
        <v>1.1000000000000001</v>
      </c>
      <c r="I1567">
        <v>29</v>
      </c>
      <c r="J1567" t="s">
        <v>624</v>
      </c>
      <c r="K1567" t="s">
        <v>748</v>
      </c>
      <c r="L1567" t="s">
        <v>78</v>
      </c>
      <c r="M1567" t="s">
        <v>78</v>
      </c>
    </row>
    <row r="1568" spans="1:13" x14ac:dyDescent="0.25">
      <c r="A1568" t="s">
        <v>683</v>
      </c>
      <c r="B1568">
        <v>11.35</v>
      </c>
      <c r="C1568">
        <v>9.7899999999999991</v>
      </c>
      <c r="D1568">
        <v>3.48</v>
      </c>
      <c r="F1568">
        <v>91</v>
      </c>
      <c r="G1568">
        <v>6400</v>
      </c>
      <c r="H1568">
        <v>1.1200000000000001</v>
      </c>
      <c r="I1568">
        <v>31.02</v>
      </c>
      <c r="J1568" t="s">
        <v>624</v>
      </c>
      <c r="K1568" t="s">
        <v>748</v>
      </c>
      <c r="L1568" t="s">
        <v>78</v>
      </c>
      <c r="M1568" t="s">
        <v>78</v>
      </c>
    </row>
    <row r="1569" spans="1:13" x14ac:dyDescent="0.25">
      <c r="A1569" t="s">
        <v>215</v>
      </c>
      <c r="B1569">
        <v>11.05</v>
      </c>
      <c r="C1569">
        <v>9</v>
      </c>
      <c r="D1569">
        <v>3.57</v>
      </c>
      <c r="F1569">
        <v>72</v>
      </c>
      <c r="G1569">
        <v>4972</v>
      </c>
      <c r="H1569">
        <v>1.05</v>
      </c>
      <c r="I1569">
        <v>26.28</v>
      </c>
      <c r="J1569" t="s">
        <v>625</v>
      </c>
      <c r="K1569" t="s">
        <v>748</v>
      </c>
      <c r="L1569" t="s">
        <v>78</v>
      </c>
      <c r="M1569" t="s">
        <v>78</v>
      </c>
    </row>
    <row r="1570" spans="1:13" x14ac:dyDescent="0.25">
      <c r="A1570" t="s">
        <v>216</v>
      </c>
      <c r="B1570">
        <v>11.5</v>
      </c>
      <c r="C1570">
        <v>9.69</v>
      </c>
      <c r="D1570">
        <v>3.7</v>
      </c>
      <c r="F1570">
        <v>87.3</v>
      </c>
      <c r="G1570">
        <v>6500</v>
      </c>
      <c r="H1570">
        <v>1.06</v>
      </c>
      <c r="I1570">
        <v>28.49</v>
      </c>
      <c r="J1570" t="s">
        <v>624</v>
      </c>
      <c r="K1570" t="s">
        <v>748</v>
      </c>
      <c r="L1570">
        <v>0</v>
      </c>
      <c r="M1570">
        <v>0</v>
      </c>
    </row>
    <row r="1571" spans="1:13" x14ac:dyDescent="0.25">
      <c r="A1571" t="s">
        <v>684</v>
      </c>
      <c r="B1571">
        <v>12.19</v>
      </c>
      <c r="C1571">
        <v>10.71</v>
      </c>
      <c r="D1571">
        <v>3.8</v>
      </c>
      <c r="F1571">
        <v>102</v>
      </c>
      <c r="G1571">
        <v>7450</v>
      </c>
      <c r="H1571">
        <v>1.05</v>
      </c>
      <c r="I1571">
        <v>31.76</v>
      </c>
      <c r="J1571" t="s">
        <v>624</v>
      </c>
      <c r="K1571" t="s">
        <v>748</v>
      </c>
      <c r="L1571" t="s">
        <v>78</v>
      </c>
      <c r="M1571" t="s">
        <v>78</v>
      </c>
    </row>
    <row r="1572" spans="1:13" x14ac:dyDescent="0.25">
      <c r="A1572" t="s">
        <v>685</v>
      </c>
      <c r="B1572">
        <v>12.19</v>
      </c>
      <c r="C1572">
        <v>10.71</v>
      </c>
      <c r="D1572">
        <v>3.8</v>
      </c>
      <c r="F1572">
        <v>102</v>
      </c>
      <c r="G1572">
        <v>7450</v>
      </c>
      <c r="H1572">
        <v>1.06</v>
      </c>
      <c r="I1572">
        <v>32.06</v>
      </c>
      <c r="J1572" t="s">
        <v>628</v>
      </c>
      <c r="K1572" t="s">
        <v>748</v>
      </c>
      <c r="L1572" t="s">
        <v>78</v>
      </c>
      <c r="M1572" t="s">
        <v>78</v>
      </c>
    </row>
    <row r="1573" spans="1:13" x14ac:dyDescent="0.25">
      <c r="A1573" t="s">
        <v>217</v>
      </c>
      <c r="B1573">
        <v>12.1</v>
      </c>
      <c r="C1573">
        <v>10.1</v>
      </c>
      <c r="D1573">
        <v>3.9</v>
      </c>
      <c r="F1573">
        <v>86</v>
      </c>
      <c r="G1573">
        <v>6200</v>
      </c>
      <c r="H1573">
        <v>1.06</v>
      </c>
      <c r="I1573">
        <v>29.94</v>
      </c>
      <c r="J1573" t="s">
        <v>624</v>
      </c>
      <c r="K1573" t="s">
        <v>748</v>
      </c>
      <c r="L1573" t="s">
        <v>78</v>
      </c>
      <c r="M1573" t="s">
        <v>78</v>
      </c>
    </row>
    <row r="1574" spans="1:13" x14ac:dyDescent="0.25">
      <c r="A1574" t="s">
        <v>686</v>
      </c>
      <c r="B1574">
        <v>12.35</v>
      </c>
      <c r="C1574">
        <v>10.72</v>
      </c>
      <c r="D1574">
        <v>3.64</v>
      </c>
      <c r="F1574">
        <v>115</v>
      </c>
      <c r="G1574">
        <v>6795</v>
      </c>
      <c r="H1574">
        <v>1.1399999999999999</v>
      </c>
      <c r="I1574">
        <v>38.049999999999997</v>
      </c>
      <c r="J1574" t="s">
        <v>628</v>
      </c>
      <c r="K1574" t="s">
        <v>748</v>
      </c>
      <c r="L1574" t="s">
        <v>78</v>
      </c>
      <c r="M1574" t="s">
        <v>78</v>
      </c>
    </row>
    <row r="1575" spans="1:13" x14ac:dyDescent="0.25">
      <c r="A1575" t="s">
        <v>601</v>
      </c>
      <c r="B1575">
        <v>12.51</v>
      </c>
      <c r="C1575">
        <v>9.82</v>
      </c>
      <c r="D1575">
        <v>3.9</v>
      </c>
      <c r="F1575">
        <v>97</v>
      </c>
      <c r="G1575">
        <v>7400</v>
      </c>
      <c r="H1575">
        <v>1.0900000000000001</v>
      </c>
      <c r="I1575">
        <v>30.8</v>
      </c>
      <c r="J1575" t="s">
        <v>624</v>
      </c>
      <c r="K1575" t="s">
        <v>748</v>
      </c>
      <c r="L1575" t="s">
        <v>78</v>
      </c>
      <c r="M1575" t="s">
        <v>78</v>
      </c>
    </row>
    <row r="1576" spans="1:13" x14ac:dyDescent="0.25">
      <c r="A1576" t="s">
        <v>1273</v>
      </c>
      <c r="B1576">
        <v>12.51</v>
      </c>
      <c r="C1576">
        <v>9.82</v>
      </c>
      <c r="D1576">
        <v>3.9</v>
      </c>
      <c r="F1576">
        <v>97</v>
      </c>
      <c r="G1576">
        <v>7400</v>
      </c>
      <c r="H1576">
        <v>1.1000000000000001</v>
      </c>
      <c r="I1576">
        <v>31.09</v>
      </c>
      <c r="J1576" t="s">
        <v>624</v>
      </c>
      <c r="K1576" t="s">
        <v>748</v>
      </c>
      <c r="L1576" t="s">
        <v>78</v>
      </c>
      <c r="M1576" t="s">
        <v>78</v>
      </c>
    </row>
    <row r="1577" spans="1:13" x14ac:dyDescent="0.25">
      <c r="A1577" t="s">
        <v>462</v>
      </c>
      <c r="B1577">
        <v>12.94</v>
      </c>
      <c r="C1577">
        <v>11.45</v>
      </c>
      <c r="D1577">
        <v>3.97</v>
      </c>
      <c r="F1577">
        <v>110</v>
      </c>
      <c r="G1577">
        <v>8600</v>
      </c>
      <c r="H1577">
        <v>1.1000000000000001</v>
      </c>
      <c r="I1577">
        <v>35.17</v>
      </c>
      <c r="J1577" t="s">
        <v>628</v>
      </c>
      <c r="K1577" t="s">
        <v>748</v>
      </c>
      <c r="L1577">
        <v>0</v>
      </c>
      <c r="M1577">
        <v>0</v>
      </c>
    </row>
    <row r="1578" spans="1:13" x14ac:dyDescent="0.25">
      <c r="A1578" t="s">
        <v>218</v>
      </c>
      <c r="B1578">
        <v>13.5</v>
      </c>
      <c r="C1578">
        <v>11.2</v>
      </c>
      <c r="D1578">
        <v>4.1500000000000004</v>
      </c>
      <c r="F1578">
        <v>120</v>
      </c>
      <c r="G1578">
        <v>9700</v>
      </c>
      <c r="H1578">
        <v>1.06</v>
      </c>
      <c r="I1578">
        <v>34.020000000000003</v>
      </c>
      <c r="J1578" t="s">
        <v>628</v>
      </c>
      <c r="K1578" t="s">
        <v>748</v>
      </c>
      <c r="L1578" t="s">
        <v>78</v>
      </c>
      <c r="M1578" t="s">
        <v>78</v>
      </c>
    </row>
    <row r="1579" spans="1:13" x14ac:dyDescent="0.25">
      <c r="A1579" t="s">
        <v>219</v>
      </c>
      <c r="B1579">
        <v>13.5</v>
      </c>
      <c r="C1579">
        <v>10.92</v>
      </c>
      <c r="D1579">
        <v>4.25</v>
      </c>
      <c r="F1579">
        <v>118</v>
      </c>
      <c r="G1579">
        <v>8950</v>
      </c>
      <c r="H1579">
        <v>1.05</v>
      </c>
      <c r="I1579">
        <v>33.729999999999997</v>
      </c>
      <c r="J1579" t="s">
        <v>628</v>
      </c>
      <c r="K1579" t="s">
        <v>748</v>
      </c>
      <c r="L1579" t="s">
        <v>78</v>
      </c>
      <c r="M1579" t="s">
        <v>78</v>
      </c>
    </row>
    <row r="1580" spans="1:13" x14ac:dyDescent="0.25">
      <c r="A1580" t="s">
        <v>649</v>
      </c>
      <c r="B1580">
        <v>14.01</v>
      </c>
      <c r="C1580">
        <v>12.3</v>
      </c>
      <c r="D1580">
        <v>4.1500000000000004</v>
      </c>
      <c r="F1580">
        <v>130</v>
      </c>
      <c r="G1580">
        <v>10400</v>
      </c>
      <c r="H1580">
        <v>1.04</v>
      </c>
      <c r="I1580">
        <v>36.64</v>
      </c>
      <c r="J1580" t="s">
        <v>628</v>
      </c>
      <c r="K1580" t="s">
        <v>748</v>
      </c>
      <c r="L1580">
        <v>0</v>
      </c>
      <c r="M1580">
        <v>0</v>
      </c>
    </row>
    <row r="1581" spans="1:13" x14ac:dyDescent="0.25">
      <c r="A1581" t="s">
        <v>220</v>
      </c>
      <c r="B1581">
        <v>14.5</v>
      </c>
      <c r="C1581">
        <v>12.5</v>
      </c>
      <c r="D1581">
        <v>4.3099999999999996</v>
      </c>
      <c r="F1581">
        <v>140</v>
      </c>
      <c r="G1581">
        <v>12000</v>
      </c>
      <c r="H1581">
        <v>1.02</v>
      </c>
      <c r="I1581">
        <v>36.36</v>
      </c>
      <c r="J1581" t="s">
        <v>628</v>
      </c>
      <c r="K1581" t="s">
        <v>748</v>
      </c>
      <c r="L1581" t="s">
        <v>78</v>
      </c>
      <c r="M1581" t="s">
        <v>78</v>
      </c>
    </row>
    <row r="1582" spans="1:13" x14ac:dyDescent="0.25">
      <c r="A1582" t="s">
        <v>687</v>
      </c>
      <c r="B1582">
        <v>15.24</v>
      </c>
      <c r="C1582">
        <v>13.13</v>
      </c>
      <c r="D1582">
        <v>4.28</v>
      </c>
      <c r="F1582">
        <v>160</v>
      </c>
      <c r="G1582">
        <v>12400</v>
      </c>
      <c r="H1582">
        <v>1.05</v>
      </c>
      <c r="I1582">
        <v>41.79</v>
      </c>
      <c r="J1582" t="s">
        <v>628</v>
      </c>
      <c r="K1582" t="s">
        <v>748</v>
      </c>
      <c r="L1582" t="s">
        <v>78</v>
      </c>
      <c r="M1582" t="s">
        <v>78</v>
      </c>
    </row>
    <row r="1583" spans="1:13" x14ac:dyDescent="0.25">
      <c r="A1583" t="s">
        <v>221</v>
      </c>
      <c r="B1583">
        <v>7.96</v>
      </c>
      <c r="C1583">
        <v>6.41</v>
      </c>
      <c r="D1583">
        <v>2.88</v>
      </c>
      <c r="F1583">
        <v>39</v>
      </c>
      <c r="G1583">
        <v>1345</v>
      </c>
      <c r="H1583">
        <v>1.08</v>
      </c>
      <c r="I1583">
        <v>21.6</v>
      </c>
      <c r="J1583" t="s">
        <v>627</v>
      </c>
      <c r="K1583" t="s">
        <v>748</v>
      </c>
      <c r="L1583" t="s">
        <v>78</v>
      </c>
      <c r="M1583" t="s">
        <v>78</v>
      </c>
    </row>
    <row r="1584" spans="1:13" x14ac:dyDescent="0.25">
      <c r="A1584" t="s">
        <v>222</v>
      </c>
      <c r="B1584">
        <v>9.25</v>
      </c>
      <c r="C1584">
        <v>8</v>
      </c>
      <c r="D1584">
        <v>3.24</v>
      </c>
      <c r="F1584">
        <v>53</v>
      </c>
      <c r="G1584">
        <v>2950</v>
      </c>
      <c r="H1584">
        <v>1.06</v>
      </c>
      <c r="I1584">
        <v>23.41</v>
      </c>
      <c r="J1584" t="s">
        <v>623</v>
      </c>
      <c r="K1584" t="s">
        <v>748</v>
      </c>
      <c r="L1584" t="s">
        <v>78</v>
      </c>
      <c r="M1584" t="s">
        <v>78</v>
      </c>
    </row>
    <row r="1585" spans="1:13" x14ac:dyDescent="0.25">
      <c r="A1585" t="s">
        <v>650</v>
      </c>
      <c r="B1585">
        <v>10</v>
      </c>
      <c r="C1585">
        <v>8.5</v>
      </c>
      <c r="D1585">
        <v>3</v>
      </c>
      <c r="F1585">
        <v>60</v>
      </c>
      <c r="G1585">
        <v>2950</v>
      </c>
      <c r="H1585">
        <v>1.1000000000000001</v>
      </c>
      <c r="I1585">
        <v>27.59</v>
      </c>
      <c r="J1585" t="s">
        <v>624</v>
      </c>
      <c r="K1585" t="s">
        <v>748</v>
      </c>
      <c r="L1585" t="s">
        <v>78</v>
      </c>
      <c r="M1585" t="s">
        <v>78</v>
      </c>
    </row>
    <row r="1586" spans="1:13" x14ac:dyDescent="0.25">
      <c r="A1586" t="s">
        <v>602</v>
      </c>
      <c r="B1586">
        <v>10</v>
      </c>
      <c r="C1586">
        <v>8.5</v>
      </c>
      <c r="D1586">
        <v>3</v>
      </c>
      <c r="F1586">
        <v>60</v>
      </c>
      <c r="G1586">
        <v>2950</v>
      </c>
      <c r="H1586">
        <v>1.1000000000000001</v>
      </c>
      <c r="I1586">
        <v>27.59</v>
      </c>
      <c r="J1586" t="s">
        <v>624</v>
      </c>
      <c r="K1586" t="s">
        <v>748</v>
      </c>
      <c r="L1586" t="s">
        <v>78</v>
      </c>
      <c r="M1586" t="s">
        <v>78</v>
      </c>
    </row>
    <row r="1587" spans="1:13" x14ac:dyDescent="0.25">
      <c r="A1587" t="s">
        <v>603</v>
      </c>
      <c r="B1587">
        <v>12.5</v>
      </c>
      <c r="C1587">
        <v>11.31</v>
      </c>
      <c r="D1587">
        <v>3.95</v>
      </c>
      <c r="F1587">
        <v>115</v>
      </c>
      <c r="G1587">
        <v>8850</v>
      </c>
      <c r="H1587">
        <v>1.06</v>
      </c>
      <c r="I1587">
        <v>33.64</v>
      </c>
      <c r="J1587" t="s">
        <v>628</v>
      </c>
      <c r="K1587" t="s">
        <v>748</v>
      </c>
      <c r="L1587" t="s">
        <v>78</v>
      </c>
      <c r="M1587" t="s">
        <v>78</v>
      </c>
    </row>
    <row r="1588" spans="1:13" x14ac:dyDescent="0.25">
      <c r="A1588" t="s">
        <v>714</v>
      </c>
      <c r="B1588">
        <v>12.81</v>
      </c>
      <c r="C1588">
        <v>11.47</v>
      </c>
      <c r="D1588">
        <v>4.12</v>
      </c>
      <c r="F1588">
        <v>115</v>
      </c>
      <c r="G1588">
        <v>11400</v>
      </c>
      <c r="H1588">
        <v>1.07</v>
      </c>
      <c r="I1588">
        <v>31.81</v>
      </c>
      <c r="J1588" t="s">
        <v>624</v>
      </c>
      <c r="K1588" t="s">
        <v>748</v>
      </c>
      <c r="L1588" t="s">
        <v>78</v>
      </c>
      <c r="M1588" t="s">
        <v>78</v>
      </c>
    </row>
    <row r="1589" spans="1:13" x14ac:dyDescent="0.25">
      <c r="A1589" t="s">
        <v>715</v>
      </c>
      <c r="B1589">
        <v>13.86</v>
      </c>
      <c r="C1589">
        <v>12.76</v>
      </c>
      <c r="D1589">
        <v>4.32</v>
      </c>
      <c r="F1589">
        <v>131</v>
      </c>
      <c r="G1589">
        <v>13220</v>
      </c>
      <c r="H1589">
        <v>1.03</v>
      </c>
      <c r="I1589">
        <v>34.31</v>
      </c>
      <c r="J1589" t="s">
        <v>628</v>
      </c>
      <c r="K1589" t="s">
        <v>748</v>
      </c>
      <c r="L1589">
        <v>0</v>
      </c>
      <c r="M1589">
        <v>0</v>
      </c>
    </row>
    <row r="1590" spans="1:13" x14ac:dyDescent="0.25">
      <c r="A1590" t="s">
        <v>739</v>
      </c>
      <c r="B1590">
        <v>14.99</v>
      </c>
      <c r="C1590">
        <v>13.28</v>
      </c>
      <c r="D1590">
        <v>4.5999999999999996</v>
      </c>
      <c r="F1590">
        <v>158</v>
      </c>
      <c r="G1590">
        <v>17000</v>
      </c>
      <c r="H1590">
        <v>1.1000000000000001</v>
      </c>
      <c r="I1590">
        <v>39.03</v>
      </c>
      <c r="J1590" t="s">
        <v>628</v>
      </c>
      <c r="K1590" t="s">
        <v>748</v>
      </c>
      <c r="L1590" t="s">
        <v>78</v>
      </c>
      <c r="M1590" t="s">
        <v>78</v>
      </c>
    </row>
    <row r="1591" spans="1:13" x14ac:dyDescent="0.25">
      <c r="A1591" t="s">
        <v>1274</v>
      </c>
      <c r="B1591">
        <v>9.99</v>
      </c>
      <c r="C1591">
        <v>8.86</v>
      </c>
      <c r="D1591">
        <v>3.21</v>
      </c>
      <c r="F1591">
        <v>75</v>
      </c>
      <c r="G1591">
        <v>4200</v>
      </c>
      <c r="H1591">
        <v>1.1599999999999999</v>
      </c>
      <c r="I1591">
        <v>29.88</v>
      </c>
      <c r="J1591" t="s">
        <v>624</v>
      </c>
      <c r="K1591" t="s">
        <v>748</v>
      </c>
      <c r="L1591" t="s">
        <v>78</v>
      </c>
      <c r="M1591" t="s">
        <v>78</v>
      </c>
    </row>
    <row r="1592" spans="1:13" x14ac:dyDescent="0.25">
      <c r="A1592" t="s">
        <v>223</v>
      </c>
      <c r="B1592">
        <v>7.55</v>
      </c>
      <c r="C1592">
        <v>5.87</v>
      </c>
      <c r="D1592">
        <v>2.73</v>
      </c>
      <c r="F1592">
        <v>34</v>
      </c>
      <c r="G1592">
        <v>1700</v>
      </c>
      <c r="H1592">
        <v>1</v>
      </c>
      <c r="I1592">
        <v>16.38</v>
      </c>
      <c r="J1592" t="s">
        <v>626</v>
      </c>
      <c r="K1592" t="s">
        <v>748</v>
      </c>
      <c r="L1592" t="s">
        <v>78</v>
      </c>
      <c r="M1592" t="s">
        <v>78</v>
      </c>
    </row>
    <row r="1593" spans="1:13" x14ac:dyDescent="0.25">
      <c r="A1593" t="s">
        <v>314</v>
      </c>
      <c r="B1593">
        <v>10.87</v>
      </c>
      <c r="C1593">
        <v>8.86</v>
      </c>
      <c r="D1593">
        <v>3.61</v>
      </c>
      <c r="F1593">
        <v>72</v>
      </c>
      <c r="G1593">
        <v>5700</v>
      </c>
      <c r="H1593">
        <v>1.02</v>
      </c>
      <c r="I1593">
        <v>24.12</v>
      </c>
      <c r="J1593" t="s">
        <v>623</v>
      </c>
      <c r="K1593" t="s">
        <v>748</v>
      </c>
      <c r="L1593" t="s">
        <v>78</v>
      </c>
      <c r="M1593" t="s">
        <v>78</v>
      </c>
    </row>
    <row r="1594" spans="1:13" x14ac:dyDescent="0.25">
      <c r="A1594" t="s">
        <v>224</v>
      </c>
      <c r="B1594">
        <v>7.23</v>
      </c>
      <c r="C1594">
        <v>6.53</v>
      </c>
      <c r="D1594">
        <v>2.79</v>
      </c>
      <c r="F1594">
        <v>33</v>
      </c>
      <c r="G1594">
        <v>1352</v>
      </c>
      <c r="H1594">
        <v>1</v>
      </c>
      <c r="I1594">
        <v>17.95</v>
      </c>
      <c r="J1594" t="s">
        <v>626</v>
      </c>
      <c r="K1594" t="s">
        <v>748</v>
      </c>
      <c r="L1594" t="s">
        <v>78</v>
      </c>
      <c r="M1594" t="s">
        <v>78</v>
      </c>
    </row>
    <row r="1595" spans="1:13" x14ac:dyDescent="0.25">
      <c r="A1595" t="s">
        <v>315</v>
      </c>
      <c r="B1595">
        <v>6.6</v>
      </c>
      <c r="C1595">
        <v>6</v>
      </c>
      <c r="D1595">
        <v>2.6</v>
      </c>
      <c r="F1595">
        <v>21.5</v>
      </c>
      <c r="G1595">
        <v>1100</v>
      </c>
      <c r="H1595">
        <v>1</v>
      </c>
      <c r="I1595">
        <v>14.2</v>
      </c>
      <c r="J1595" t="s">
        <v>626</v>
      </c>
      <c r="K1595" t="s">
        <v>748</v>
      </c>
      <c r="L1595" t="s">
        <v>78</v>
      </c>
      <c r="M1595" t="s">
        <v>78</v>
      </c>
    </row>
    <row r="1596" spans="1:13" x14ac:dyDescent="0.25">
      <c r="A1596" t="s">
        <v>490</v>
      </c>
      <c r="B1596">
        <v>11</v>
      </c>
      <c r="C1596">
        <v>9.8000000000000007</v>
      </c>
      <c r="D1596">
        <v>3.38</v>
      </c>
      <c r="F1596">
        <v>75</v>
      </c>
      <c r="G1596">
        <v>5200</v>
      </c>
      <c r="H1596">
        <v>1.01</v>
      </c>
      <c r="I1596">
        <v>26.86</v>
      </c>
      <c r="J1596" t="s">
        <v>625</v>
      </c>
      <c r="K1596" t="s">
        <v>748</v>
      </c>
      <c r="L1596" t="s">
        <v>78</v>
      </c>
      <c r="M1596" t="s">
        <v>78</v>
      </c>
    </row>
    <row r="1597" spans="1:13" x14ac:dyDescent="0.25">
      <c r="A1597" t="s">
        <v>651</v>
      </c>
      <c r="B1597">
        <v>7.1</v>
      </c>
      <c r="C1597">
        <v>5.4</v>
      </c>
      <c r="D1597">
        <v>2.2999999999999998</v>
      </c>
      <c r="F1597">
        <v>24.59</v>
      </c>
      <c r="G1597">
        <v>1200</v>
      </c>
      <c r="H1597">
        <v>1</v>
      </c>
      <c r="I1597">
        <v>14.16</v>
      </c>
      <c r="J1597" t="s">
        <v>626</v>
      </c>
      <c r="K1597" t="s">
        <v>748</v>
      </c>
      <c r="L1597" t="s">
        <v>78</v>
      </c>
      <c r="M1597" t="s">
        <v>78</v>
      </c>
    </row>
  </sheetData>
  <phoneticPr fontId="0" type="noConversion"/>
  <pageMargins left="0.75" right="0.75" top="1" bottom="1" header="0.5" footer="0.5"/>
  <pageSetup paperSize="9" orientation="portrait" horizontalDpi="429496729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6"/>
  <sheetViews>
    <sheetView topLeftCell="K1" workbookViewId="0">
      <selection activeCell="AI2" sqref="AI2"/>
    </sheetView>
  </sheetViews>
  <sheetFormatPr defaultColWidth="11.44140625" defaultRowHeight="13.2" x14ac:dyDescent="0.25"/>
  <cols>
    <col min="1" max="1" width="19" customWidth="1"/>
    <col min="2" max="2" width="19.88671875" customWidth="1"/>
    <col min="3" max="3" width="22.109375" customWidth="1"/>
    <col min="4" max="4" width="5" bestFit="1" customWidth="1"/>
    <col min="5" max="5" width="10" bestFit="1" customWidth="1"/>
    <col min="6" max="6" width="7.6640625" bestFit="1" customWidth="1"/>
    <col min="7" max="7" width="11.6640625" bestFit="1" customWidth="1"/>
    <col min="8" max="8" width="22.6640625" customWidth="1"/>
    <col min="9" max="9" width="6.88671875" bestFit="1" customWidth="1"/>
    <col min="10" max="10" width="21" bestFit="1" customWidth="1"/>
    <col min="11" max="12" width="3.33203125" bestFit="1" customWidth="1"/>
    <col min="13" max="13" width="3.6640625" bestFit="1" customWidth="1"/>
    <col min="14" max="14" width="3.88671875" bestFit="1" customWidth="1"/>
    <col min="15" max="15" width="3.88671875" customWidth="1"/>
    <col min="16" max="16" width="3.44140625" bestFit="1" customWidth="1"/>
    <col min="17" max="17" width="4.88671875" bestFit="1" customWidth="1"/>
    <col min="18" max="19" width="4.88671875" customWidth="1"/>
    <col min="20" max="20" width="3.44140625" bestFit="1" customWidth="1"/>
    <col min="21" max="21" width="3.44140625" customWidth="1"/>
    <col min="22" max="22" width="5" customWidth="1"/>
    <col min="23" max="23" width="5" bestFit="1" customWidth="1"/>
    <col min="24" max="27" width="5" customWidth="1"/>
    <col min="28" max="28" width="5.88671875" bestFit="1" customWidth="1"/>
    <col min="29" max="29" width="5.44140625" bestFit="1" customWidth="1"/>
    <col min="30" max="30" width="4.88671875" bestFit="1" customWidth="1"/>
    <col min="31" max="31" width="7.44140625" bestFit="1" customWidth="1"/>
    <col min="32" max="32" width="8.6640625" bestFit="1" customWidth="1"/>
    <col min="33" max="33" width="15.33203125" bestFit="1" customWidth="1"/>
    <col min="34" max="35" width="10.44140625" bestFit="1" customWidth="1"/>
    <col min="36" max="36" width="6.44140625" bestFit="1" customWidth="1"/>
    <col min="37" max="37" width="7" bestFit="1" customWidth="1"/>
    <col min="38" max="38" width="10.44140625" bestFit="1" customWidth="1"/>
    <col min="39" max="256" width="8.88671875" customWidth="1"/>
  </cols>
  <sheetData>
    <row r="1" spans="1:40" ht="12" customHeight="1" x14ac:dyDescent="0.25">
      <c r="A1" t="s">
        <v>1784</v>
      </c>
      <c r="B1" t="s">
        <v>1785</v>
      </c>
      <c r="C1" t="s">
        <v>322</v>
      </c>
      <c r="D1" t="s">
        <v>1618</v>
      </c>
      <c r="E1" t="s">
        <v>1619</v>
      </c>
      <c r="F1" t="s">
        <v>333</v>
      </c>
      <c r="G1" t="s">
        <v>1620</v>
      </c>
      <c r="H1" t="s">
        <v>1621</v>
      </c>
      <c r="I1" t="s">
        <v>323</v>
      </c>
      <c r="J1" t="s">
        <v>1781</v>
      </c>
      <c r="K1" t="s">
        <v>1774</v>
      </c>
      <c r="L1" t="s">
        <v>1775</v>
      </c>
      <c r="M1" t="s">
        <v>1776</v>
      </c>
      <c r="N1" t="s">
        <v>1777</v>
      </c>
      <c r="O1" t="s">
        <v>820</v>
      </c>
      <c r="P1" t="s">
        <v>1779</v>
      </c>
      <c r="Q1" t="s">
        <v>1548</v>
      </c>
      <c r="R1" t="s">
        <v>823</v>
      </c>
      <c r="S1" t="s">
        <v>824</v>
      </c>
      <c r="T1" t="s">
        <v>1778</v>
      </c>
      <c r="U1" t="s">
        <v>617</v>
      </c>
      <c r="V1" t="s">
        <v>1285</v>
      </c>
      <c r="W1" t="s">
        <v>1533</v>
      </c>
      <c r="X1" t="s">
        <v>344</v>
      </c>
      <c r="Y1" t="s">
        <v>345</v>
      </c>
      <c r="Z1" t="s">
        <v>346</v>
      </c>
      <c r="AA1" t="s">
        <v>347</v>
      </c>
      <c r="AB1" t="s">
        <v>1617</v>
      </c>
      <c r="AC1" t="s">
        <v>316</v>
      </c>
      <c r="AD1" t="s">
        <v>1608</v>
      </c>
      <c r="AE1" t="s">
        <v>326</v>
      </c>
      <c r="AF1" t="s">
        <v>327</v>
      </c>
      <c r="AG1" t="s">
        <v>52</v>
      </c>
      <c r="AH1" t="s">
        <v>328</v>
      </c>
      <c r="AI1" t="s">
        <v>329</v>
      </c>
      <c r="AJ1" t="s">
        <v>1532</v>
      </c>
      <c r="AK1" t="s">
        <v>1503</v>
      </c>
      <c r="AL1" t="s">
        <v>325</v>
      </c>
      <c r="AM1" t="s">
        <v>465</v>
      </c>
      <c r="AN1" t="s">
        <v>464</v>
      </c>
    </row>
    <row r="2" spans="1:40" x14ac:dyDescent="0.25">
      <c r="A2" s="27">
        <f>'CR rating aanvraag document'!B13</f>
        <v>0</v>
      </c>
      <c r="B2">
        <f>'CR rating aanvraag document'!B12</f>
        <v>0</v>
      </c>
      <c r="C2">
        <f>'CR rating aanvraag document'!B21</f>
        <v>0</v>
      </c>
      <c r="D2">
        <f>'CR rating aanvraag document'!B22</f>
        <v>0</v>
      </c>
      <c r="E2">
        <f>'CR rating aanvraag document'!F22</f>
        <v>0</v>
      </c>
      <c r="F2">
        <f>'CR rating aanvraag document'!B23</f>
        <v>0</v>
      </c>
      <c r="G2" s="23">
        <f>'CR rating aanvraag document'!B24</f>
        <v>0</v>
      </c>
      <c r="H2" s="23">
        <f>'CR rating aanvraag document'!B25</f>
        <v>0</v>
      </c>
      <c r="I2">
        <f>'CR rating aanvraag document'!E26</f>
        <v>0</v>
      </c>
      <c r="J2" t="str">
        <f ca="1">INDIRECT("knoppen!F"&amp;knoppen!$B$1)</f>
        <v xml:space="preserve">2025 = bouwjaar schip  </v>
      </c>
      <c r="K2">
        <f>knoppen!B2</f>
        <v>2</v>
      </c>
      <c r="L2">
        <f>knoppen!B3</f>
        <v>1</v>
      </c>
      <c r="M2">
        <f>knoppen!B4</f>
        <v>1</v>
      </c>
      <c r="N2">
        <f>knoppen!B5</f>
        <v>1</v>
      </c>
      <c r="O2">
        <f>knoppen!B6</f>
        <v>1</v>
      </c>
      <c r="P2">
        <f>knoppen!B8</f>
        <v>3</v>
      </c>
      <c r="Q2">
        <f>knoppen!B9</f>
        <v>1</v>
      </c>
      <c r="R2">
        <f>knoppen!B12</f>
        <v>1</v>
      </c>
      <c r="S2">
        <f>knoppen!B7</f>
        <v>1</v>
      </c>
      <c r="T2">
        <f>knoppen!B10</f>
        <v>2</v>
      </c>
      <c r="U2">
        <f>knoppen!B11</f>
        <v>1</v>
      </c>
      <c r="V2">
        <f>knoppen!B13</f>
        <v>2</v>
      </c>
      <c r="W2">
        <f ca="1">'CR rating aanvraag document'!A100</f>
        <v>1</v>
      </c>
      <c r="X2">
        <f>'CR rating aanvraag document'!B18</f>
        <v>0</v>
      </c>
      <c r="Y2" s="27">
        <f>'CR rating aanvraag document'!E18</f>
        <v>0</v>
      </c>
      <c r="Z2">
        <f>'CR rating aanvraag document'!B20</f>
        <v>0</v>
      </c>
      <c r="AA2">
        <f>'CR rating aanvraag document'!B19</f>
        <v>0</v>
      </c>
      <c r="AB2">
        <f ca="1">IF((basis!L1=1),'CR rating aanvraag document'!E63,INDIRECT("basis!A"&amp;basis!$L$1+1))</f>
        <v>0</v>
      </c>
      <c r="AC2" s="23">
        <f ca="1">LOA</f>
        <v>0</v>
      </c>
      <c r="AD2" s="23">
        <f ca="1">LWL</f>
        <v>0</v>
      </c>
      <c r="AE2" s="23">
        <f ca="1">B</f>
        <v>0</v>
      </c>
      <c r="AF2" s="23">
        <f ca="1">diepgang</f>
        <v>0</v>
      </c>
      <c r="AG2" s="23">
        <f ca="1">waterverplaatsing</f>
        <v>0</v>
      </c>
      <c r="AH2" s="23">
        <f ca="1">zeilopp</f>
        <v>0</v>
      </c>
      <c r="AI2" t="e">
        <f ca="1">barat</f>
        <v>#DIV/0!</v>
      </c>
      <c r="AJ2" t="e">
        <f ca="1">Class</f>
        <v>#DIV/0!</v>
      </c>
      <c r="AK2" t="e">
        <f ca="1">TCF</f>
        <v>#DIV/0!</v>
      </c>
      <c r="AL2" t="e">
        <f ca="1">TCF_no_spi</f>
        <v>#DIV/0!</v>
      </c>
      <c r="AM2" t="s">
        <v>467</v>
      </c>
      <c r="AN2" t="str">
        <f ca="1">basisok</f>
        <v>basis not ok</v>
      </c>
    </row>
    <row r="3" spans="1:40" hidden="1" x14ac:dyDescent="0.25">
      <c r="A3">
        <f>IF((A2&lt;&gt;0),1,0)</f>
        <v>0</v>
      </c>
      <c r="B3">
        <f t="shared" ref="B3:I3" si="0">IF((B2&lt;&gt;0),1,0)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Z3">
        <f>IF((Z2&lt;&gt;0),1,0)</f>
        <v>0</v>
      </c>
    </row>
    <row r="4" spans="1:40" hidden="1" x14ac:dyDescent="0.25">
      <c r="A4" t="str">
        <f>IF((A3&lt;&gt;0),"ok","zeilnummer (indien onbekend BEL-xxxx of NED-xxx invullen), ")</f>
        <v xml:space="preserve">zeilnummer (indien onbekend BEL-xxxx of NED-xxx invullen), </v>
      </c>
      <c r="B4" t="str">
        <f>IF((B3&lt;&gt;0),"ok","bootnaam schip invullen ")</f>
        <v xml:space="preserve">bootnaam schip invullen </v>
      </c>
      <c r="C4" t="str">
        <f>IF((C3&lt;&gt;0),"ok","straat en postnummer invullen ")</f>
        <v xml:space="preserve">straat en postnummer invullen </v>
      </c>
      <c r="D4" t="str">
        <f>IF((D3&lt;&gt;0),"ok","postcode invullen ")</f>
        <v xml:space="preserve">postcode invullen </v>
      </c>
      <c r="E4" t="str">
        <f>IF((E3&lt;&gt;0),"ok","stad invullen ")</f>
        <v xml:space="preserve">stad invullen </v>
      </c>
      <c r="F4" t="str">
        <f>IF((F3&lt;&gt;0),"ok","land invullen ")</f>
        <v xml:space="preserve">land invullen </v>
      </c>
      <c r="G4" t="str">
        <f>IF((G3&lt;&gt;0),"ok","telefoon invullen ")</f>
        <v xml:space="preserve">telefoon invullen </v>
      </c>
      <c r="H4" t="str">
        <f>IF((H3&lt;&gt;0),"ok","emailadres invullen ")</f>
        <v xml:space="preserve">emailadres invullen </v>
      </c>
      <c r="I4" t="str">
        <f>IF((I3&lt;&gt;0),"ok","zeilclub invullen ")</f>
        <v xml:space="preserve">zeilclub invullen </v>
      </c>
      <c r="Z4" t="str">
        <f>IF((Z3&lt;&gt;0),"ok","schipper invullen ")</f>
        <v xml:space="preserve">schipper invullen </v>
      </c>
    </row>
    <row r="5" spans="1:40" hidden="1" x14ac:dyDescent="0.25">
      <c r="A5" t="s">
        <v>541</v>
      </c>
      <c r="B5">
        <f>A3*B3*C3*D3*E3*F3*G3*H3*I3*Z3*A6</f>
        <v>0</v>
      </c>
    </row>
    <row r="6" spans="1:40" hidden="1" x14ac:dyDescent="0.25">
      <c r="A6">
        <f>IF((knoppen!D20=TRUE)*AND(knoppen!D21=TRUE),1,0)</f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32</vt:i4>
      </vt:variant>
    </vt:vector>
  </HeadingPairs>
  <TitlesOfParts>
    <vt:vector size="36" baseType="lpstr">
      <vt:lpstr>CR rating aanvraag document</vt:lpstr>
      <vt:lpstr>knoppen</vt:lpstr>
      <vt:lpstr>basis</vt:lpstr>
      <vt:lpstr>bootgegevens</vt:lpstr>
      <vt:lpstr>'CR rating aanvraag document'!Afdrukbereik</vt:lpstr>
      <vt:lpstr>B</vt:lpstr>
      <vt:lpstr>barat</vt:lpstr>
      <vt:lpstr>barat1</vt:lpstr>
      <vt:lpstr>basisok</vt:lpstr>
      <vt:lpstr>BS</vt:lpstr>
      <vt:lpstr>Class</vt:lpstr>
      <vt:lpstr>DAT</vt:lpstr>
      <vt:lpstr>diepgang</vt:lpstr>
      <vt:lpstr>displb</vt:lpstr>
      <vt:lpstr>Ingevuld</vt:lpstr>
      <vt:lpstr>LOA</vt:lpstr>
      <vt:lpstr>LWL</vt:lpstr>
      <vt:lpstr>MA</vt:lpstr>
      <vt:lpstr>mdb</vt:lpstr>
      <vt:lpstr>MLR</vt:lpstr>
      <vt:lpstr>nrating</vt:lpstr>
      <vt:lpstr>PA</vt:lpstr>
      <vt:lpstr>RAK</vt:lpstr>
      <vt:lpstr>RM</vt:lpstr>
      <vt:lpstr>SG</vt:lpstr>
      <vt:lpstr>SM</vt:lpstr>
      <vt:lpstr>SP</vt:lpstr>
      <vt:lpstr>ST</vt:lpstr>
      <vt:lpstr>TCF</vt:lpstr>
      <vt:lpstr>TCF_no_spi</vt:lpstr>
      <vt:lpstr>VER</vt:lpstr>
      <vt:lpstr>VZ</vt:lpstr>
      <vt:lpstr>waterverplaatsing</vt:lpstr>
      <vt:lpstr>XF</vt:lpstr>
      <vt:lpstr>xrating</vt:lpstr>
      <vt:lpstr>zeilopp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 rating application form</dc:title>
  <dc:subject>CR rating aanvraag</dc:subject>
  <dc:creator>Stijn Reunis</dc:creator>
  <cp:keywords>version 1</cp:keywords>
  <cp:lastModifiedBy>Stijn Reunis</cp:lastModifiedBy>
  <cp:lastPrinted>2016-01-22T14:56:47Z</cp:lastPrinted>
  <dcterms:created xsi:type="dcterms:W3CDTF">1999-09-24T13:50:40Z</dcterms:created>
  <dcterms:modified xsi:type="dcterms:W3CDTF">2025-05-19T11:14:19Z</dcterms:modified>
  <cp:category>sailing</cp:category>
</cp:coreProperties>
</file>